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erver_2\FCC\Contabilidade Geral\Relatórios gerenciais\DEFIN\Excel\2024\Demonstrações Editáveis CVM - 2023\"/>
    </mc:Choice>
  </mc:AlternateContent>
  <xr:revisionPtr revIDLastSave="0" documentId="13_ncr:1_{B3F3EFDF-A615-43C8-A637-50A6530580B5}" xr6:coauthVersionLast="47" xr6:coauthVersionMax="47" xr10:uidLastSave="{00000000-0000-0000-0000-000000000000}"/>
  <bookViews>
    <workbookView xWindow="-120" yWindow="-120" windowWidth="24240" windowHeight="13140" tabRatio="876" activeTab="3" xr2:uid="{00000000-000D-0000-FFFF-FFFF00000000}"/>
  </bookViews>
  <sheets>
    <sheet name="Ativo" sheetId="1" r:id="rId1"/>
    <sheet name="Passivo" sheetId="3" r:id="rId2"/>
    <sheet name="Demonstração de Resultado" sheetId="4" r:id="rId3"/>
    <sheet name="DFC" sheetId="6" r:id="rId4"/>
    <sheet name="DVA" sheetId="18" r:id="rId5"/>
    <sheet name="OUTROS" sheetId="19" state="hidden" r:id="rId6"/>
    <sheet name="Planilha1" sheetId="20" state="hidden" r:id="rId7"/>
  </sheets>
  <definedNames>
    <definedName name="_xlnm._FilterDatabase" localSheetId="0" hidden="1">Ativo!$B$1:$F$65</definedName>
    <definedName name="_xlnm._FilterDatabase" localSheetId="3" hidden="1">DFC!$B$1:$F$40</definedName>
    <definedName name="_xlnm._FilterDatabase" localSheetId="4" hidden="1">DVA!$B$1:$F$38</definedName>
    <definedName name="_xlnm._FilterDatabase" localSheetId="1" hidden="1">Passivo!$B$1:$F$142</definedName>
  </definedNames>
  <calcPr calcId="191029"/>
  <customWorkbookViews>
    <customWorkbookView name="Eduardo Aroudo Caberlin - Modo de exibição pessoal" guid="{D2FA1872-F536-4008-86AF-0B61FB56D90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8" l="1"/>
  <c r="E1" i="18"/>
  <c r="D1" i="18"/>
  <c r="C1" i="18"/>
  <c r="C37" i="6"/>
  <c r="G28" i="4"/>
  <c r="C29" i="4"/>
  <c r="C27" i="4"/>
  <c r="C26" i="4"/>
  <c r="F1" i="4"/>
  <c r="E1" i="4"/>
  <c r="D1" i="4"/>
  <c r="C1" i="4"/>
  <c r="F1" i="3"/>
  <c r="E1" i="3"/>
  <c r="D1" i="3"/>
  <c r="C1" i="3"/>
  <c r="C120" i="3"/>
  <c r="C5" i="1"/>
  <c r="C6" i="1"/>
  <c r="C15" i="18"/>
  <c r="C43" i="18"/>
  <c r="C39" i="18"/>
  <c r="C38" i="18"/>
  <c r="C37" i="18"/>
  <c r="C35" i="18"/>
  <c r="C34" i="18"/>
  <c r="C33" i="18"/>
  <c r="C30" i="18"/>
  <c r="C29" i="18"/>
  <c r="C28" i="18"/>
  <c r="C23" i="18"/>
  <c r="C18" i="18"/>
  <c r="C12" i="18"/>
  <c r="C11" i="18"/>
  <c r="C9" i="18"/>
  <c r="C8" i="18"/>
  <c r="C7" i="18"/>
  <c r="C6" i="18"/>
  <c r="C5" i="18"/>
  <c r="C3" i="18"/>
  <c r="C41" i="6"/>
  <c r="C40" i="6"/>
  <c r="C36" i="6"/>
  <c r="C35" i="6"/>
  <c r="C33" i="6"/>
  <c r="C32" i="6"/>
  <c r="C31" i="6"/>
  <c r="C29" i="6"/>
  <c r="C26" i="6"/>
  <c r="C25" i="6"/>
  <c r="C24" i="6"/>
  <c r="C23" i="6"/>
  <c r="C22" i="6"/>
  <c r="C21" i="6"/>
  <c r="C20" i="6"/>
  <c r="C19" i="6"/>
  <c r="C18" i="6" s="1"/>
  <c r="C17" i="6"/>
  <c r="C16" i="6"/>
  <c r="C15" i="6"/>
  <c r="C13" i="6"/>
  <c r="C12" i="6"/>
  <c r="C11" i="6"/>
  <c r="C10" i="6"/>
  <c r="C9" i="6"/>
  <c r="C8" i="6"/>
  <c r="C7" i="6"/>
  <c r="C6" i="6"/>
  <c r="C5" i="6"/>
  <c r="C4" i="6"/>
  <c r="C3" i="6" s="1"/>
  <c r="C19" i="4"/>
  <c r="C18" i="4"/>
  <c r="C15" i="4"/>
  <c r="C14" i="4"/>
  <c r="C10" i="4"/>
  <c r="C9" i="4"/>
  <c r="C7" i="4"/>
  <c r="C6" i="4"/>
  <c r="C3" i="4"/>
  <c r="C2" i="4"/>
  <c r="C142" i="3"/>
  <c r="C138" i="3"/>
  <c r="C136" i="3"/>
  <c r="C135" i="3"/>
  <c r="C134" i="3"/>
  <c r="C133" i="3"/>
  <c r="C132" i="3"/>
  <c r="C131" i="3"/>
  <c r="C130" i="3"/>
  <c r="C129" i="3"/>
  <c r="C128" i="3"/>
  <c r="C127" i="3"/>
  <c r="C126" i="3"/>
  <c r="C123" i="3"/>
  <c r="C122" i="3"/>
  <c r="C114" i="3"/>
  <c r="C94" i="3"/>
  <c r="C112" i="3"/>
  <c r="C99" i="3"/>
  <c r="C98" i="3"/>
  <c r="C97" i="3"/>
  <c r="C100" i="3"/>
  <c r="C92" i="3"/>
  <c r="C90" i="3"/>
  <c r="C91" i="3"/>
  <c r="C78" i="3"/>
  <c r="C75" i="3"/>
  <c r="C63" i="3"/>
  <c r="C58" i="3"/>
  <c r="C57" i="3"/>
  <c r="C56" i="3"/>
  <c r="C55" i="3"/>
  <c r="C54" i="3"/>
  <c r="C53" i="3"/>
  <c r="C52" i="3"/>
  <c r="C51" i="3"/>
  <c r="C50" i="3"/>
  <c r="C46" i="3"/>
  <c r="C38" i="3"/>
  <c r="C35" i="3"/>
  <c r="C32" i="3"/>
  <c r="C31" i="3"/>
  <c r="C28" i="3"/>
  <c r="C26" i="3"/>
  <c r="C25" i="3"/>
  <c r="C24" i="3"/>
  <c r="C23" i="3"/>
  <c r="C22" i="3"/>
  <c r="C20" i="3"/>
  <c r="C19" i="3"/>
  <c r="C18" i="3"/>
  <c r="C17" i="3"/>
  <c r="C13" i="3"/>
  <c r="C11" i="3"/>
  <c r="C10" i="3"/>
  <c r="C9" i="3"/>
  <c r="C7" i="3"/>
  <c r="C6" i="3"/>
  <c r="C65" i="1"/>
  <c r="C64" i="1"/>
  <c r="C62" i="1"/>
  <c r="C60" i="1"/>
  <c r="C59" i="1"/>
  <c r="C58" i="1"/>
  <c r="C55" i="1"/>
  <c r="C49" i="1"/>
  <c r="C47" i="1"/>
  <c r="C37" i="1"/>
  <c r="C32" i="1"/>
  <c r="C30" i="1"/>
  <c r="C24" i="1"/>
  <c r="C19" i="1"/>
  <c r="C18" i="1"/>
  <c r="C16" i="1"/>
  <c r="C13" i="1"/>
  <c r="C11" i="1"/>
  <c r="C10" i="1"/>
  <c r="C9" i="1"/>
  <c r="C5" i="4" l="1"/>
  <c r="C36" i="18"/>
  <c r="C30" i="6"/>
  <c r="C2" i="6"/>
  <c r="C44" i="1"/>
  <c r="C125" i="3"/>
  <c r="C145" i="3" s="1"/>
  <c r="C4" i="1"/>
  <c r="C17" i="1"/>
  <c r="C15" i="1"/>
  <c r="C8" i="1"/>
  <c r="C7" i="1" s="1"/>
  <c r="G39" i="6" l="1"/>
  <c r="F39" i="6"/>
  <c r="E39" i="6"/>
  <c r="D39" i="6"/>
  <c r="C39" i="6"/>
  <c r="G28" i="6"/>
  <c r="F28" i="6"/>
  <c r="E28" i="6"/>
  <c r="D28" i="6"/>
  <c r="C28" i="6"/>
  <c r="F18" i="6"/>
  <c r="E18" i="6"/>
  <c r="D18" i="6"/>
  <c r="D3" i="6"/>
  <c r="E3" i="6"/>
  <c r="F3" i="6"/>
  <c r="G3" i="6"/>
  <c r="F17" i="4"/>
  <c r="E17" i="4"/>
  <c r="D17" i="4"/>
  <c r="C17" i="4"/>
  <c r="C13" i="4"/>
  <c r="C4" i="4"/>
  <c r="C12" i="4" s="1"/>
  <c r="F5" i="4"/>
  <c r="E5" i="4"/>
  <c r="D5" i="4"/>
  <c r="F108" i="3"/>
  <c r="F111" i="3"/>
  <c r="C111" i="3"/>
  <c r="F125" i="3"/>
  <c r="E125" i="3"/>
  <c r="D125" i="3"/>
  <c r="E115" i="3"/>
  <c r="F115" i="3"/>
  <c r="D115" i="3"/>
  <c r="C115" i="3"/>
  <c r="C105" i="3"/>
  <c r="C101" i="3"/>
  <c r="C96" i="3"/>
  <c r="F85" i="3"/>
  <c r="E85" i="3"/>
  <c r="D85" i="3"/>
  <c r="C85" i="3"/>
  <c r="C79" i="3" s="1"/>
  <c r="F80" i="3"/>
  <c r="E80" i="3"/>
  <c r="E79" i="3" s="1"/>
  <c r="D80" i="3"/>
  <c r="D79" i="3" s="1"/>
  <c r="C80" i="3"/>
  <c r="F79" i="3"/>
  <c r="C74" i="3"/>
  <c r="C73" i="3" s="1"/>
  <c r="F74" i="3"/>
  <c r="E74" i="3"/>
  <c r="D74" i="3"/>
  <c r="C69" i="3"/>
  <c r="F45" i="3"/>
  <c r="E45" i="3"/>
  <c r="D45" i="3"/>
  <c r="C45" i="3"/>
  <c r="C39" i="3" s="1"/>
  <c r="F29" i="3"/>
  <c r="E29" i="3"/>
  <c r="D29" i="3"/>
  <c r="C29" i="3"/>
  <c r="F27" i="3"/>
  <c r="E27" i="3"/>
  <c r="D27" i="3"/>
  <c r="C27" i="3"/>
  <c r="C16" i="4" l="1"/>
  <c r="C20" i="4" s="1"/>
  <c r="C24" i="4" l="1"/>
  <c r="G3" i="18"/>
  <c r="C4" i="18"/>
  <c r="C2" i="18" s="1"/>
  <c r="D4" i="18"/>
  <c r="D2" i="18" s="1"/>
  <c r="E4" i="18"/>
  <c r="E2" i="18" s="1"/>
  <c r="F4" i="18"/>
  <c r="F2" i="18" s="1"/>
  <c r="G5" i="18"/>
  <c r="G6" i="18"/>
  <c r="G7" i="18"/>
  <c r="G8" i="18"/>
  <c r="G9" i="18"/>
  <c r="G11" i="18"/>
  <c r="G12" i="18"/>
  <c r="G13" i="18"/>
  <c r="C14" i="18"/>
  <c r="C10" i="18" s="1"/>
  <c r="D14" i="18"/>
  <c r="D10" i="18" s="1"/>
  <c r="E14" i="18"/>
  <c r="E10" i="18" s="1"/>
  <c r="F14" i="18"/>
  <c r="F10" i="18" s="1"/>
  <c r="G15" i="18"/>
  <c r="G14" i="18" s="1"/>
  <c r="C17" i="18"/>
  <c r="D17" i="18"/>
  <c r="E17" i="18"/>
  <c r="F17" i="18"/>
  <c r="G18" i="18"/>
  <c r="G17" i="18" s="1"/>
  <c r="G19" i="18"/>
  <c r="C21" i="18"/>
  <c r="D21" i="18"/>
  <c r="E21" i="18"/>
  <c r="F21" i="18"/>
  <c r="G22" i="18"/>
  <c r="G23" i="18"/>
  <c r="G24" i="18"/>
  <c r="D27" i="18"/>
  <c r="E27" i="18"/>
  <c r="F27" i="18"/>
  <c r="G28" i="18"/>
  <c r="G29" i="18"/>
  <c r="C32" i="18"/>
  <c r="D32" i="18"/>
  <c r="E32" i="18"/>
  <c r="F32" i="18"/>
  <c r="G33" i="18"/>
  <c r="G34" i="18"/>
  <c r="G35" i="18"/>
  <c r="D36" i="18"/>
  <c r="E36" i="18"/>
  <c r="F36" i="18"/>
  <c r="G37" i="18"/>
  <c r="G38" i="18"/>
  <c r="G39" i="18"/>
  <c r="C40" i="18"/>
  <c r="D40" i="18"/>
  <c r="E40" i="18"/>
  <c r="F40" i="18"/>
  <c r="G41" i="18"/>
  <c r="G42" i="18"/>
  <c r="G43" i="18"/>
  <c r="G44" i="18"/>
  <c r="G40" i="18" l="1"/>
  <c r="G4" i="18"/>
  <c r="G2" i="18" s="1"/>
  <c r="E26" i="18"/>
  <c r="G32" i="18"/>
  <c r="G36" i="18"/>
  <c r="D26" i="18"/>
  <c r="F26" i="18"/>
  <c r="G21" i="18"/>
  <c r="F16" i="18"/>
  <c r="F20" i="18" s="1"/>
  <c r="F25" i="18" s="1"/>
  <c r="G10" i="18"/>
  <c r="E16" i="18"/>
  <c r="E20" i="18" s="1"/>
  <c r="E25" i="18" s="1"/>
  <c r="D16" i="18"/>
  <c r="D20" i="18" s="1"/>
  <c r="D25" i="18" s="1"/>
  <c r="C16" i="18"/>
  <c r="C20" i="18" s="1"/>
  <c r="C25" i="18" s="1"/>
  <c r="G16" i="18" l="1"/>
  <c r="G20" i="18" s="1"/>
  <c r="G25" i="18" s="1"/>
  <c r="G38" i="6"/>
  <c r="G30" i="6"/>
  <c r="G27" i="6"/>
  <c r="G18" i="6" s="1"/>
  <c r="G2" i="6"/>
  <c r="G23" i="4"/>
  <c r="G22" i="4"/>
  <c r="G19" i="4"/>
  <c r="G18" i="4"/>
  <c r="G15" i="4"/>
  <c r="G14" i="4"/>
  <c r="G9" i="4"/>
  <c r="G10" i="4"/>
  <c r="G11" i="4"/>
  <c r="G8" i="4"/>
  <c r="G7" i="4"/>
  <c r="G6" i="4"/>
  <c r="G3" i="4"/>
  <c r="G2" i="4"/>
  <c r="G4" i="4" l="1"/>
  <c r="G13" i="4"/>
  <c r="G17" i="4"/>
  <c r="G5" i="4"/>
  <c r="G12" i="4" s="1"/>
  <c r="F30" i="6"/>
  <c r="F2" i="6"/>
  <c r="F27" i="4"/>
  <c r="D27" i="4"/>
  <c r="E27" i="4"/>
  <c r="G27" i="4"/>
  <c r="F13" i="4"/>
  <c r="F4" i="4"/>
  <c r="F12" i="4" s="1"/>
  <c r="E16" i="3"/>
  <c r="E15" i="3" s="1"/>
  <c r="D16" i="3"/>
  <c r="C16" i="3"/>
  <c r="C15" i="3" s="1"/>
  <c r="D15" i="3"/>
  <c r="F16" i="3"/>
  <c r="F141" i="3"/>
  <c r="F113" i="3" s="1"/>
  <c r="F105" i="3"/>
  <c r="F101" i="3"/>
  <c r="F96" i="3"/>
  <c r="F93" i="3"/>
  <c r="F73" i="3"/>
  <c r="F69" i="3"/>
  <c r="F65" i="3"/>
  <c r="F60" i="3"/>
  <c r="F39" i="3"/>
  <c r="F34" i="3"/>
  <c r="F33" i="3" s="1"/>
  <c r="F12" i="3"/>
  <c r="F8" i="3"/>
  <c r="F5" i="3"/>
  <c r="F51" i="1"/>
  <c r="F50" i="1" s="1"/>
  <c r="F61" i="1"/>
  <c r="F57" i="1"/>
  <c r="F44" i="1"/>
  <c r="F36" i="1"/>
  <c r="F31" i="1"/>
  <c r="F23" i="1"/>
  <c r="F20" i="1" s="1"/>
  <c r="F17" i="1"/>
  <c r="F15" i="1"/>
  <c r="F8" i="1"/>
  <c r="F7" i="1" s="1"/>
  <c r="F4" i="1"/>
  <c r="D4" i="1"/>
  <c r="E4" i="1"/>
  <c r="G16" i="4" l="1"/>
  <c r="G20" i="4" s="1"/>
  <c r="F43" i="6"/>
  <c r="F16" i="4"/>
  <c r="F20" i="4" s="1"/>
  <c r="F24" i="4" s="1"/>
  <c r="F59" i="3"/>
  <c r="F95" i="3"/>
  <c r="F72" i="3" s="1"/>
  <c r="F15" i="3"/>
  <c r="F4" i="3"/>
  <c r="F26" i="1"/>
  <c r="F25" i="1" s="1"/>
  <c r="F3" i="1"/>
  <c r="E30" i="6"/>
  <c r="F3" i="3" l="1"/>
  <c r="F2" i="3" s="1"/>
  <c r="F2" i="1"/>
  <c r="G26" i="4"/>
  <c r="G25" i="4"/>
  <c r="G21" i="4"/>
  <c r="G24" i="4" s="1"/>
  <c r="E141" i="3"/>
  <c r="E113" i="3" s="1"/>
  <c r="D141" i="3"/>
  <c r="D113" i="3" s="1"/>
  <c r="C141" i="3"/>
  <c r="C113" i="3" s="1"/>
  <c r="C34" i="3"/>
  <c r="D61" i="1"/>
  <c r="C57" i="1"/>
  <c r="D57" i="1"/>
  <c r="E57" i="1"/>
  <c r="E51" i="1"/>
  <c r="E50" i="1" s="1"/>
  <c r="D44" i="1"/>
  <c r="E44" i="1"/>
  <c r="D36" i="1"/>
  <c r="E36" i="1"/>
  <c r="C31" i="1"/>
  <c r="D31" i="1"/>
  <c r="E31" i="1"/>
  <c r="C23" i="1"/>
  <c r="C20" i="1" s="1"/>
  <c r="C3" i="1" s="1"/>
  <c r="D23" i="1"/>
  <c r="D20" i="1" s="1"/>
  <c r="E23" i="1"/>
  <c r="E20" i="1" s="1"/>
  <c r="D17" i="1"/>
  <c r="E17" i="1"/>
  <c r="E15" i="1"/>
  <c r="E8" i="1"/>
  <c r="E7" i="1" s="1"/>
  <c r="D15" i="1"/>
  <c r="D8" i="1"/>
  <c r="D7" i="1" s="1"/>
  <c r="D3" i="1" l="1"/>
  <c r="E3" i="1"/>
  <c r="E26" i="1"/>
  <c r="C61" i="1"/>
  <c r="E61" i="1"/>
  <c r="D26" i="1"/>
  <c r="D30" i="6"/>
  <c r="G43" i="6"/>
  <c r="E13" i="4"/>
  <c r="E4" i="4"/>
  <c r="D4" i="4"/>
  <c r="E111" i="3"/>
  <c r="E108" i="3" s="1"/>
  <c r="E96" i="3"/>
  <c r="D96" i="3"/>
  <c r="E105" i="3"/>
  <c r="D105" i="3"/>
  <c r="E101" i="3"/>
  <c r="D101" i="3"/>
  <c r="C93" i="3"/>
  <c r="E93" i="3"/>
  <c r="E73" i="3"/>
  <c r="E69" i="3"/>
  <c r="D69" i="3"/>
  <c r="C60" i="3"/>
  <c r="E65" i="3"/>
  <c r="D65" i="3"/>
  <c r="C65" i="3"/>
  <c r="E60" i="3"/>
  <c r="D60" i="3"/>
  <c r="D59" i="3" s="1"/>
  <c r="E39" i="3"/>
  <c r="E34" i="3"/>
  <c r="E33" i="3" s="1"/>
  <c r="E12" i="3"/>
  <c r="E8" i="3"/>
  <c r="E5" i="3"/>
  <c r="D51" i="1"/>
  <c r="D50" i="1" s="1"/>
  <c r="C59" i="3" l="1"/>
  <c r="E59" i="3"/>
  <c r="C95" i="3"/>
  <c r="D95" i="3"/>
  <c r="E95" i="3"/>
  <c r="E25" i="1"/>
  <c r="E2" i="1" s="1"/>
  <c r="E2" i="6"/>
  <c r="E43" i="6" s="1"/>
  <c r="E12" i="4"/>
  <c r="E16" i="4" s="1"/>
  <c r="E20" i="4" s="1"/>
  <c r="E24" i="4" s="1"/>
  <c r="E72" i="3"/>
  <c r="E4" i="3"/>
  <c r="C51" i="1"/>
  <c r="C50" i="1" s="1"/>
  <c r="C36" i="1"/>
  <c r="C26" i="1" s="1"/>
  <c r="E3" i="3" l="1"/>
  <c r="E2" i="3" s="1"/>
  <c r="D25" i="1"/>
  <c r="D2" i="1" s="1"/>
  <c r="C25" i="1"/>
  <c r="C2" i="1" s="1"/>
  <c r="D111" i="3" l="1"/>
  <c r="D108" i="3" s="1"/>
  <c r="C108" i="3"/>
  <c r="D93" i="3"/>
  <c r="D73" i="3"/>
  <c r="D39" i="3"/>
  <c r="D34" i="3"/>
  <c r="D33" i="3" s="1"/>
  <c r="C33" i="3"/>
  <c r="D12" i="3"/>
  <c r="C12" i="3"/>
  <c r="C8" i="3"/>
  <c r="D8" i="3"/>
  <c r="D5" i="3"/>
  <c r="C5" i="3"/>
  <c r="D13" i="4"/>
  <c r="D12" i="4"/>
  <c r="C4" i="3" l="1"/>
  <c r="C3" i="3" s="1"/>
  <c r="D16" i="4"/>
  <c r="D20" i="4" s="1"/>
  <c r="D24" i="4" s="1"/>
  <c r="D4" i="3"/>
  <c r="D3" i="3" s="1"/>
  <c r="D72" i="3"/>
  <c r="D2" i="3" l="1"/>
  <c r="C43" i="6"/>
  <c r="D2" i="6" l="1"/>
  <c r="D43" i="6" l="1"/>
  <c r="C72" i="3" l="1"/>
  <c r="C2" i="3" s="1"/>
  <c r="H3" i="3" s="1"/>
  <c r="G30" i="18" l="1"/>
  <c r="G27" i="18" s="1"/>
  <c r="G26" i="18" s="1"/>
  <c r="G31" i="18"/>
  <c r="C27" i="18"/>
  <c r="C26" i="18" s="1"/>
</calcChain>
</file>

<file path=xl/sharedStrings.xml><?xml version="1.0" encoding="utf-8"?>
<sst xmlns="http://schemas.openxmlformats.org/spreadsheetml/2006/main" count="1960" uniqueCount="1182">
  <si>
    <t>Descrição</t>
  </si>
  <si>
    <t>Acumulado</t>
  </si>
  <si>
    <t>TOTAL</t>
  </si>
  <si>
    <t>Código</t>
  </si>
  <si>
    <t>6.01</t>
  </si>
  <si>
    <t>6.01.01</t>
  </si>
  <si>
    <t>6.01.01.01</t>
  </si>
  <si>
    <t>6.01.01.02</t>
  </si>
  <si>
    <t>6.01.01.03</t>
  </si>
  <si>
    <t>6.01.01.04</t>
  </si>
  <si>
    <t>6.01.01.05</t>
  </si>
  <si>
    <t>6.01.01.06</t>
  </si>
  <si>
    <t>6.01.01.07</t>
  </si>
  <si>
    <t>6.01.01.08</t>
  </si>
  <si>
    <t>6.01.01.09</t>
  </si>
  <si>
    <t>6.01.01.10</t>
  </si>
  <si>
    <t>6.01.01.11</t>
  </si>
  <si>
    <t>6.01.01.12</t>
  </si>
  <si>
    <t>6.01.01.13</t>
  </si>
  <si>
    <t>6.01.02</t>
  </si>
  <si>
    <t>6.01.02.01</t>
  </si>
  <si>
    <t>6.01.02.02</t>
  </si>
  <si>
    <t>6.01.02.03</t>
  </si>
  <si>
    <t>6.01.02.04</t>
  </si>
  <si>
    <t>6.01.02.05</t>
  </si>
  <si>
    <t>6.01.02.06</t>
  </si>
  <si>
    <t>6.01.02.07</t>
  </si>
  <si>
    <t>6.01.02.08</t>
  </si>
  <si>
    <t>6.01.03</t>
  </si>
  <si>
    <t>6.02</t>
  </si>
  <si>
    <t>6.02.01</t>
  </si>
  <si>
    <t>6.03</t>
  </si>
  <si>
    <t>6.03.01</t>
  </si>
  <si>
    <t>6.03.02</t>
  </si>
  <si>
    <t>6.03.03</t>
  </si>
  <si>
    <t>6.03.04</t>
  </si>
  <si>
    <t>6.03.05</t>
  </si>
  <si>
    <t>6.03.06</t>
  </si>
  <si>
    <t>6.04</t>
  </si>
  <si>
    <t>6.05</t>
  </si>
  <si>
    <t>6.05.01</t>
  </si>
  <si>
    <t>6.05.02</t>
  </si>
  <si>
    <t>6.03.07</t>
  </si>
  <si>
    <t>7.01</t>
  </si>
  <si>
    <t>7.01.01</t>
  </si>
  <si>
    <t>7.01.02</t>
  </si>
  <si>
    <t>7.01.02.01</t>
  </si>
  <si>
    <t>7.01.02.02</t>
  </si>
  <si>
    <t>7.01.02.03</t>
  </si>
  <si>
    <t>7.01.03</t>
  </si>
  <si>
    <t>7.01.04</t>
  </si>
  <si>
    <t>7.02</t>
  </si>
  <si>
    <t>7.02.01</t>
  </si>
  <si>
    <t>7.02.02</t>
  </si>
  <si>
    <t>7.02.03</t>
  </si>
  <si>
    <t>7.02.04</t>
  </si>
  <si>
    <t>7.02.04.01</t>
  </si>
  <si>
    <t>7.03</t>
  </si>
  <si>
    <t>7.04</t>
  </si>
  <si>
    <t>7.04.01</t>
  </si>
  <si>
    <t>7.04.02</t>
  </si>
  <si>
    <t>7.05</t>
  </si>
  <si>
    <t>7.06</t>
  </si>
  <si>
    <t>7.06.01</t>
  </si>
  <si>
    <t>7.06.02</t>
  </si>
  <si>
    <t>7.06.03</t>
  </si>
  <si>
    <t>7.07</t>
  </si>
  <si>
    <t>7.08</t>
  </si>
  <si>
    <t>7.08.01</t>
  </si>
  <si>
    <t>7.08.01.01</t>
  </si>
  <si>
    <t>7.08.01.02</t>
  </si>
  <si>
    <t>7.08.01.03</t>
  </si>
  <si>
    <t>7.08.01.04</t>
  </si>
  <si>
    <t>7.08.02</t>
  </si>
  <si>
    <t>7.08.02.01</t>
  </si>
  <si>
    <t>7.08.02.02</t>
  </si>
  <si>
    <t>7.08.02.03</t>
  </si>
  <si>
    <t>7.08.03</t>
  </si>
  <si>
    <t>7.08.03.01</t>
  </si>
  <si>
    <t>7.08.03.02</t>
  </si>
  <si>
    <t>7.08.03.03</t>
  </si>
  <si>
    <t>7.08.04</t>
  </si>
  <si>
    <t>7.08.04.01</t>
  </si>
  <si>
    <t>7.08.04.02</t>
  </si>
  <si>
    <t>7.08.04.03</t>
  </si>
  <si>
    <t>7.08.05</t>
  </si>
  <si>
    <t xml:space="preserve"> Caixa e Equivalentes de Caixa </t>
  </si>
  <si>
    <t xml:space="preserve"> Ativo Total </t>
  </si>
  <si>
    <t xml:space="preserve"> Ativo Circulante </t>
  </si>
  <si>
    <t xml:space="preserve"> Aplicações Financeiras Avaliadas a Valor Justo através do Resultado </t>
  </si>
  <si>
    <t xml:space="preserve"> Títulos Designados a Valor Justo </t>
  </si>
  <si>
    <t xml:space="preserve"> Aplicações Financeiras Avaliadas a Valor Justo através de Outros Resultados Abrangentes </t>
  </si>
  <si>
    <t xml:space="preserve"> Aplicações Financeiras Avaliadas ao Custo Amortizado </t>
  </si>
  <si>
    <t xml:space="preserve"> Contas a Receber </t>
  </si>
  <si>
    <t xml:space="preserve"> Clientes </t>
  </si>
  <si>
    <t xml:space="preserve"> Contas a Receber e Fornec. a Faturar </t>
  </si>
  <si>
    <t xml:space="preserve"> Outras Contas a Receber </t>
  </si>
  <si>
    <t xml:space="preserve"> Estoques </t>
  </si>
  <si>
    <t xml:space="preserve"> Ativos Biológicos </t>
  </si>
  <si>
    <t xml:space="preserve"> Tributos a Recuperar </t>
  </si>
  <si>
    <t xml:space="preserve"> Tributos Correntes a Recuperar </t>
  </si>
  <si>
    <t xml:space="preserve"> Despesas Antecipadas </t>
  </si>
  <si>
    <t xml:space="preserve"> Antecipações Salariais </t>
  </si>
  <si>
    <t xml:space="preserve"> Outros Ativos Circulantes </t>
  </si>
  <si>
    <t xml:space="preserve"> Ativos de Operações Descontinuadas </t>
  </si>
  <si>
    <t xml:space="preserve"> Outros </t>
  </si>
  <si>
    <t xml:space="preserve"> Ativo Não Circulante </t>
  </si>
  <si>
    <t xml:space="preserve"> Ativo Realizável a Longo Prazo </t>
  </si>
  <si>
    <t xml:space="preserve"> Tributos Diferidos </t>
  </si>
  <si>
    <t xml:space="preserve"> Imposto de Renda e Contribuição Social Diferidos </t>
  </si>
  <si>
    <t xml:space="preserve"> Créditos com Partes Relacionadas </t>
  </si>
  <si>
    <t xml:space="preserve"> Créditos com Coligadas </t>
  </si>
  <si>
    <t xml:space="preserve"> Créditos com Controladas </t>
  </si>
  <si>
    <t xml:space="preserve"> Créditos com Controladores </t>
  </si>
  <si>
    <t xml:space="preserve"> Créditos com Outras Partes Relacionadas </t>
  </si>
  <si>
    <t xml:space="preserve"> Outros Ativos Não Circulantes </t>
  </si>
  <si>
    <t xml:space="preserve"> Depósitos Judiciais </t>
  </si>
  <si>
    <t xml:space="preserve"> Impostos e Contribuições a Compensar </t>
  </si>
  <si>
    <t xml:space="preserve"> Investimentos </t>
  </si>
  <si>
    <t xml:space="preserve"> Participações Societárias </t>
  </si>
  <si>
    <t xml:space="preserve"> Participações em Coligadas </t>
  </si>
  <si>
    <t xml:space="preserve"> Participações em Controladas </t>
  </si>
  <si>
    <t xml:space="preserve"> Participações em Controladas em Conjunto </t>
  </si>
  <si>
    <t xml:space="preserve"> Outros Investimentos </t>
  </si>
  <si>
    <t xml:space="preserve"> Propriedades para Investimento </t>
  </si>
  <si>
    <t xml:space="preserve"> Imobilizado </t>
  </si>
  <si>
    <t xml:space="preserve"> Imobilizado em Operação </t>
  </si>
  <si>
    <t xml:space="preserve"> Direito de Uso em Arrendamento </t>
  </si>
  <si>
    <t xml:space="preserve"> Imobilizado em Andamento </t>
  </si>
  <si>
    <t xml:space="preserve"> Intangível </t>
  </si>
  <si>
    <t xml:space="preserve"> Intangíveis </t>
  </si>
  <si>
    <t xml:space="preserve"> Contrato de Concessão </t>
  </si>
  <si>
    <t xml:space="preserve"> Permissão de Uso de Solo </t>
  </si>
  <si>
    <t xml:space="preserve"> Direito de Uso de Software </t>
  </si>
  <si>
    <t xml:space="preserve"> Ativos Não Correntes a Venda</t>
  </si>
  <si>
    <t xml:space="preserve"> Passivo Total </t>
  </si>
  <si>
    <t xml:space="preserve"> Passivo Circulante </t>
  </si>
  <si>
    <t xml:space="preserve"> Obrigações Sociais e Trabalhistas </t>
  </si>
  <si>
    <t xml:space="preserve"> Obrigações Sociais </t>
  </si>
  <si>
    <t xml:space="preserve"> INSS </t>
  </si>
  <si>
    <t xml:space="preserve"> FGTS </t>
  </si>
  <si>
    <t xml:space="preserve"> Obrigações Trabalhistas </t>
  </si>
  <si>
    <t xml:space="preserve"> Salários e Ordenados </t>
  </si>
  <si>
    <t xml:space="preserve"> Férias </t>
  </si>
  <si>
    <t xml:space="preserve"> Décimo Terceiro Salário </t>
  </si>
  <si>
    <t xml:space="preserve"> Fornecedores </t>
  </si>
  <si>
    <t xml:space="preserve"> Fornecedores Nacionais </t>
  </si>
  <si>
    <t xml:space="preserve"> Fornecedores Estrangeiros </t>
  </si>
  <si>
    <t xml:space="preserve"> Obrigações Fiscais </t>
  </si>
  <si>
    <t xml:space="preserve"> Obrigações Fiscais Federais </t>
  </si>
  <si>
    <t xml:space="preserve"> Imposto de Renda e Contribuição Social a Pagar </t>
  </si>
  <si>
    <t xml:space="preserve"> Imposto de Renda Retido na Fonte </t>
  </si>
  <si>
    <t xml:space="preserve"> Cofins </t>
  </si>
  <si>
    <t xml:space="preserve"> Pis </t>
  </si>
  <si>
    <t xml:space="preserve"> Imposto de Renda e Contribuição Social Parcelados </t>
  </si>
  <si>
    <t xml:space="preserve"> Cofins S/ Terceiros </t>
  </si>
  <si>
    <t xml:space="preserve"> Pis S/ Terceiros </t>
  </si>
  <si>
    <t xml:space="preserve"> Contribuição Social S/ Terceiros </t>
  </si>
  <si>
    <t xml:space="preserve"> Obrigações Fiscais Estaduais </t>
  </si>
  <si>
    <t xml:space="preserve"> ICMS a Recolher </t>
  </si>
  <si>
    <t xml:space="preserve"> Obrigações Fiscais Municipais </t>
  </si>
  <si>
    <t xml:space="preserve"> IPTU </t>
  </si>
  <si>
    <t xml:space="preserve"> FUNDAP </t>
  </si>
  <si>
    <t xml:space="preserve"> ISS S/ Terceiros </t>
  </si>
  <si>
    <t xml:space="preserve"> Empréstimos e Financiamentos </t>
  </si>
  <si>
    <t xml:space="preserve"> Em Moeda Nacional </t>
  </si>
  <si>
    <t xml:space="preserve"> Em Moeda Estrangeira </t>
  </si>
  <si>
    <t xml:space="preserve"> Debêntures </t>
  </si>
  <si>
    <t xml:space="preserve"> Financiamento por Arrendamento </t>
  </si>
  <si>
    <t xml:space="preserve"> Outras Obrigações </t>
  </si>
  <si>
    <t xml:space="preserve"> Passivos com Partes Relacionadas </t>
  </si>
  <si>
    <t xml:space="preserve"> Débitos com Coligadas </t>
  </si>
  <si>
    <t xml:space="preserve"> Débitos com Controladas </t>
  </si>
  <si>
    <t xml:space="preserve"> Débitos com Controladores </t>
  </si>
  <si>
    <t xml:space="preserve"> Débitos com Outras Partes Relacionadas </t>
  </si>
  <si>
    <t xml:space="preserve"> Dividendos e JCP a Pagar </t>
  </si>
  <si>
    <t xml:space="preserve"> Dividendo Mínimo Obrigatório a Pagar </t>
  </si>
  <si>
    <t xml:space="preserve"> Obrigações por Pagamentos Baseados em Ações </t>
  </si>
  <si>
    <t xml:space="preserve"> Adiantamento de Receita </t>
  </si>
  <si>
    <t xml:space="preserve"> Consignados a Recolher </t>
  </si>
  <si>
    <t xml:space="preserve"> Cauções e Valores em Garantia </t>
  </si>
  <si>
    <t xml:space="preserve"> Retenções Processos Trabalhistas </t>
  </si>
  <si>
    <t xml:space="preserve"> Fundo de Arrecadação Auxílio Deficiente </t>
  </si>
  <si>
    <t xml:space="preserve"> Subvenções Governamentais </t>
  </si>
  <si>
    <t xml:space="preserve"> Processos Julgados </t>
  </si>
  <si>
    <t xml:space="preserve"> Outras Contas a Pagar </t>
  </si>
  <si>
    <t xml:space="preserve"> Provisões </t>
  </si>
  <si>
    <t xml:space="preserve"> Provisões Fiscais Previdenciárias Trabalhistas e Cíveis </t>
  </si>
  <si>
    <t xml:space="preserve"> Provisões Fiscais </t>
  </si>
  <si>
    <t xml:space="preserve"> Provisões Previdenciárias e Trabalhistas </t>
  </si>
  <si>
    <t xml:space="preserve"> Provisões para Benefícios a Empregados </t>
  </si>
  <si>
    <t xml:space="preserve"> Provisões Cíveis </t>
  </si>
  <si>
    <t xml:space="preserve"> Outras Provisões </t>
  </si>
  <si>
    <t xml:space="preserve"> Provisões para Garantias </t>
  </si>
  <si>
    <t xml:space="preserve"> Provisões para Reestruturação </t>
  </si>
  <si>
    <t xml:space="preserve"> Provisões para Passivos Ambientais e de Desativação </t>
  </si>
  <si>
    <t xml:space="preserve"> Passivos sobre Ativos de Operações Descontinuadas </t>
  </si>
  <si>
    <t xml:space="preserve"> Passivo Não Circulante </t>
  </si>
  <si>
    <t xml:space="preserve"> Adiantamento para Futuro Aumento de Capital </t>
  </si>
  <si>
    <t xml:space="preserve"> Tributos parcelados </t>
  </si>
  <si>
    <t xml:space="preserve"> Encargos Sociais parcelados </t>
  </si>
  <si>
    <t xml:space="preserve"> Honorários Advocatícios </t>
  </si>
  <si>
    <t xml:space="preserve"> Lucros e Receitas a Apropriar </t>
  </si>
  <si>
    <t xml:space="preserve"> Lucros a Apropriar </t>
  </si>
  <si>
    <t xml:space="preserve"> Receitas a Apropriar </t>
  </si>
  <si>
    <t xml:space="preserve"> Subvenções de Investimento a Apropriar </t>
  </si>
  <si>
    <t xml:space="preserve"> Patrimônio Líquido </t>
  </si>
  <si>
    <t xml:space="preserve"> Capital Social Realizado </t>
  </si>
  <si>
    <t xml:space="preserve"> Reservas de Capital </t>
  </si>
  <si>
    <t xml:space="preserve"> Ágio na Emissão de Ações </t>
  </si>
  <si>
    <t xml:space="preserve"> Reserva Especial de Ágio na Incorporação </t>
  </si>
  <si>
    <t xml:space="preserve"> Alienação de Bônus de Subscrição </t>
  </si>
  <si>
    <t xml:space="preserve"> Opções Outorgadas </t>
  </si>
  <si>
    <t xml:space="preserve"> Ações em Tesouraria </t>
  </si>
  <si>
    <t xml:space="preserve"> Correção Monetária Especial </t>
  </si>
  <si>
    <t xml:space="preserve"> Doações e Subvenções </t>
  </si>
  <si>
    <t xml:space="preserve"> Reservas de Reavaliação </t>
  </si>
  <si>
    <t xml:space="preserve"> Reservas de Lucros </t>
  </si>
  <si>
    <t xml:space="preserve"> Reserva Legal </t>
  </si>
  <si>
    <t xml:space="preserve"> Reserva Estatutária </t>
  </si>
  <si>
    <t xml:space="preserve"> Reserva para Contingências </t>
  </si>
  <si>
    <t xml:space="preserve"> Reserva de Lucros a Realizar </t>
  </si>
  <si>
    <t xml:space="preserve"> Reserva de Retenção de Lucros </t>
  </si>
  <si>
    <t xml:space="preserve"> Reserva Especial para Dividendos Não Distribuídos </t>
  </si>
  <si>
    <t xml:space="preserve"> Reserva de Incentivos Fiscais </t>
  </si>
  <si>
    <t xml:space="preserve"> Dividendo Adicional Proposto </t>
  </si>
  <si>
    <t xml:space="preserve"> Dividendo Mínimo Obrigatório </t>
  </si>
  <si>
    <t xml:space="preserve"> Dividendo Adicional proposto </t>
  </si>
  <si>
    <t xml:space="preserve"> Juros Sobre o Capital Próprio </t>
  </si>
  <si>
    <t xml:space="preserve"> Lucros/Prejuízos Acumulados </t>
  </si>
  <si>
    <t xml:space="preserve"> Ajustes de Avaliação Patrimonial </t>
  </si>
  <si>
    <t xml:space="preserve"> Ajustes Acumulados de Conversão </t>
  </si>
  <si>
    <t xml:space="preserve"> Outros Resultados Abrangentes </t>
  </si>
  <si>
    <t xml:space="preserve"> Ganhos e Perdas Atuariais </t>
  </si>
  <si>
    <t xml:space="preserve"> Ibama Parcelamento de Débitos</t>
  </si>
  <si>
    <t xml:space="preserve"> Títulos a Pagar  Irmandade</t>
  </si>
  <si>
    <t xml:space="preserve"> Débito Faturamento Residencial ARES PJC 352 2020</t>
  </si>
  <si>
    <t xml:space="preserve"> Passivos sobre Ativos Não Correntes a Venda e Descontinuados</t>
  </si>
  <si>
    <t xml:space="preserve"> Passivos sobre Ativos Não Correntes a Venda</t>
  </si>
  <si>
    <t xml:space="preserve"> Depósitos Judiciais Autuação INSS</t>
  </si>
  <si>
    <t xml:space="preserve"> Resultado de Equivalência Patrimonial </t>
  </si>
  <si>
    <t xml:space="preserve"> Receitas Financeiras </t>
  </si>
  <si>
    <t xml:space="preserve"> Caixa Líquido Atividades Operacionais </t>
  </si>
  <si>
    <t xml:space="preserve"> Caixa Gerado nas Operações </t>
  </si>
  <si>
    <t xml:space="preserve"> Lucro líquido (Prejuizo) antes do IR e CSLL </t>
  </si>
  <si>
    <t xml:space="preserve"> Depreciações e amortizações </t>
  </si>
  <si>
    <t xml:space="preserve"> Custos das baixas do ativo imobilizado e intangivel </t>
  </si>
  <si>
    <t xml:space="preserve"> IR e CSLL diferidos, líquidos </t>
  </si>
  <si>
    <t xml:space="preserve"> Juros sobre financiamentos </t>
  </si>
  <si>
    <t xml:space="preserve"> Subvenções governamentais realizadas </t>
  </si>
  <si>
    <t xml:space="preserve"> Encargos Financeiros antecipados </t>
  </si>
  <si>
    <t xml:space="preserve"> Encargos financeiros arrendamentos </t>
  </si>
  <si>
    <t xml:space="preserve"> Juros s/tributos parcelados </t>
  </si>
  <si>
    <t xml:space="preserve"> Variações monetárias s/financiamentos </t>
  </si>
  <si>
    <t xml:space="preserve"> Variações nos Ativos e Passivos </t>
  </si>
  <si>
    <t xml:space="preserve"> Contas receber e fornecimento a faturar </t>
  </si>
  <si>
    <t xml:space="preserve"> Contas a pagar fornecedores </t>
  </si>
  <si>
    <t xml:space="preserve"> Contas a pagar empregados </t>
  </si>
  <si>
    <t xml:space="preserve"> Receitas (Despesas) antecipadas </t>
  </si>
  <si>
    <t xml:space="preserve"> Juros pagos </t>
  </si>
  <si>
    <t xml:space="preserve"> Pagto./Restituição de IRPJ ou CSLL </t>
  </si>
  <si>
    <t xml:space="preserve"> Depósitos vinculados </t>
  </si>
  <si>
    <t xml:space="preserve"> Caixa Líquido Atividades de Investimento </t>
  </si>
  <si>
    <t xml:space="preserve"> Compra de ativo imobilizado e intangivel </t>
  </si>
  <si>
    <t xml:space="preserve"> Caixa Líquido Atividades de Financiamento </t>
  </si>
  <si>
    <t xml:space="preserve"> Financiamentos obtidos </t>
  </si>
  <si>
    <t xml:space="preserve"> Arredamento </t>
  </si>
  <si>
    <t xml:space="preserve"> Encargos financeiros </t>
  </si>
  <si>
    <t xml:space="preserve"> Pagamento de dividendos e juros sobre capital próprio </t>
  </si>
  <si>
    <t xml:space="preserve"> Amortização de financiamentos </t>
  </si>
  <si>
    <t xml:space="preserve"> Variação Cambial s/ Caixa e Equivalentes </t>
  </si>
  <si>
    <t xml:space="preserve"> Aumento (Redução) de Caixa e Equivalentes </t>
  </si>
  <si>
    <t xml:space="preserve"> Saldo Inicial de Caixa e Equivalentes </t>
  </si>
  <si>
    <t xml:space="preserve"> Saldo Final de Caixa e Equivalentes </t>
  </si>
  <si>
    <t xml:space="preserve"> Receitas </t>
  </si>
  <si>
    <t xml:space="preserve"> Vendas de Mercadorias, Produtos e Serviços </t>
  </si>
  <si>
    <t xml:space="preserve"> Outras Receitas </t>
  </si>
  <si>
    <t xml:space="preserve"> Prestação de Serviços </t>
  </si>
  <si>
    <t xml:space="preserve"> Redes de Água e Esgoto </t>
  </si>
  <si>
    <t xml:space="preserve"> Outras Receitas (Despesas) Operacionais </t>
  </si>
  <si>
    <t xml:space="preserve"> Receitas refs. à Construção de Ativos Próprios </t>
  </si>
  <si>
    <t xml:space="preserve"> Provisão/Reversão de Créds. Liquidação Duvidosa </t>
  </si>
  <si>
    <t xml:space="preserve"> Insumos Adquiridos de Terceiros </t>
  </si>
  <si>
    <t xml:space="preserve"> Custos Prods., Mercs. e Servs. Vendidos </t>
  </si>
  <si>
    <t xml:space="preserve"> Materiais, Energia, Servs. de Terceiros e Outros </t>
  </si>
  <si>
    <t xml:space="preserve"> Perda/Recuperação de Valores Ativos </t>
  </si>
  <si>
    <t xml:space="preserve"> Materiais Químicos </t>
  </si>
  <si>
    <t xml:space="preserve"> Valor Adicionado Bruto </t>
  </si>
  <si>
    <t xml:space="preserve"> Retenções </t>
  </si>
  <si>
    <t xml:space="preserve"> Depreciação, Amortização e Exaustão </t>
  </si>
  <si>
    <t xml:space="preserve"> Outras </t>
  </si>
  <si>
    <t xml:space="preserve"> Valor Adicionado Líquido Produzido </t>
  </si>
  <si>
    <t xml:space="preserve"> Vlr Adicionado Recebido em Transferência </t>
  </si>
  <si>
    <t xml:space="preserve"> Valor Adicionado Total a Distribuir </t>
  </si>
  <si>
    <t xml:space="preserve"> Distribuição do Valor Adicionado </t>
  </si>
  <si>
    <t xml:space="preserve"> Pessoal </t>
  </si>
  <si>
    <t xml:space="preserve"> Remuneração Direta </t>
  </si>
  <si>
    <t xml:space="preserve"> Benefícios </t>
  </si>
  <si>
    <t xml:space="preserve"> F.G.T.S. </t>
  </si>
  <si>
    <t xml:space="preserve"> Impostos, Taxas e Contribuições </t>
  </si>
  <si>
    <t xml:space="preserve"> Federais </t>
  </si>
  <si>
    <t xml:space="preserve"> Estaduais </t>
  </si>
  <si>
    <t xml:space="preserve"> Municipais </t>
  </si>
  <si>
    <t xml:space="preserve"> Remuneração de Capitais de Terceiros </t>
  </si>
  <si>
    <t xml:space="preserve"> Juros </t>
  </si>
  <si>
    <t xml:space="preserve"> Aluguéis </t>
  </si>
  <si>
    <t xml:space="preserve"> Remuneração de Capitais Próprios </t>
  </si>
  <si>
    <t xml:space="preserve"> Juros sobre o Capital Próprio </t>
  </si>
  <si>
    <t xml:space="preserve"> Dividendos </t>
  </si>
  <si>
    <t xml:space="preserve"> Lucros Retidos / Prejuízo do Período </t>
  </si>
  <si>
    <t>https://cvmweb.cvm.gov.br/SWB/Sistemas/SCW/CPublica/CiaAb/FormBuscaCiaAb.aspx?TipoConsult=c</t>
  </si>
  <si>
    <t xml:space="preserve"> Caixa e bancos </t>
  </si>
  <si>
    <t xml:space="preserve"> Aplicações financeiras </t>
  </si>
  <si>
    <t xml:space="preserve"> IRRF s/ Juros Capital Próprio </t>
  </si>
  <si>
    <t>6.01.01.14</t>
  </si>
  <si>
    <t xml:space="preserve"> Perdas Estimadas Com Créditos de Liquidação Duvidosa</t>
  </si>
  <si>
    <t xml:space="preserve"> Perdas Com Créditos de Liquidação Duvidosa (Lei 9.430/96) </t>
  </si>
  <si>
    <t xml:space="preserve"> Perdas com créditos de liquidação duvidosa </t>
  </si>
  <si>
    <t xml:space="preserve"> Perdas estimadas com créditos liquidação duvidosa</t>
  </si>
  <si>
    <t xml:space="preserve"> Provisões trabalhistas, cíveis e fiscais</t>
  </si>
  <si>
    <t xml:space="preserve"> Descrição </t>
  </si>
  <si>
    <t xml:space="preserve"> 31/03/2023 </t>
  </si>
  <si>
    <t xml:space="preserve"> 31/12/2022 </t>
  </si>
  <si>
    <t xml:space="preserve"> a </t>
  </si>
  <si>
    <t xml:space="preserve"> 31/03/2022 </t>
  </si>
  <si>
    <t>Conta</t>
  </si>
  <si>
    <t>1.01</t>
  </si>
  <si>
    <t>1.01.01</t>
  </si>
  <si>
    <t>1.01.01.01</t>
  </si>
  <si>
    <t>1.01.01.02</t>
  </si>
  <si>
    <t>1.01.02</t>
  </si>
  <si>
    <t>1.01.02.01</t>
  </si>
  <si>
    <t>1.01.02.01.01</t>
  </si>
  <si>
    <t>1.01.02.01.02</t>
  </si>
  <si>
    <t>1.01.02.02</t>
  </si>
  <si>
    <t>1.01.02.03</t>
  </si>
  <si>
    <t>1.01.03</t>
  </si>
  <si>
    <t>1.01.03.01</t>
  </si>
  <si>
    <t>1.01.03.01.01</t>
  </si>
  <si>
    <t>1.01.03.01.02</t>
  </si>
  <si>
    <t>1.01.03.01.03</t>
  </si>
  <si>
    <t>1.01.03.02</t>
  </si>
  <si>
    <t>1.01.04</t>
  </si>
  <si>
    <t>1.01.05</t>
  </si>
  <si>
    <t>1.01.06</t>
  </si>
  <si>
    <t>1.01.06.01</t>
  </si>
  <si>
    <t>1.01.07</t>
  </si>
  <si>
    <t>1.01.07.01</t>
  </si>
  <si>
    <t>1.01.07.02</t>
  </si>
  <si>
    <t>1.01.08</t>
  </si>
  <si>
    <t>1.01.08.01</t>
  </si>
  <si>
    <t>1.01.08.02</t>
  </si>
  <si>
    <t>1.01.08.03</t>
  </si>
  <si>
    <t>1.01.08.03.01</t>
  </si>
  <si>
    <t>1.02</t>
  </si>
  <si>
    <t>1.02.01</t>
  </si>
  <si>
    <t>1.02.01.01</t>
  </si>
  <si>
    <t>1.02.01.01.01</t>
  </si>
  <si>
    <t>1.02.01.02</t>
  </si>
  <si>
    <t>1.02.01.03</t>
  </si>
  <si>
    <t>1.02.01.04</t>
  </si>
  <si>
    <t>1.02.01.04.01</t>
  </si>
  <si>
    <t>1.02.01.04.02</t>
  </si>
  <si>
    <t>1.02.01.05</t>
  </si>
  <si>
    <t>1.02.01.06</t>
  </si>
  <si>
    <t>1.02.01.07</t>
  </si>
  <si>
    <t>1.02.01.07.01</t>
  </si>
  <si>
    <t>1.02.01.08</t>
  </si>
  <si>
    <t>1.02.01.09</t>
  </si>
  <si>
    <t>1.02.01.09.01</t>
  </si>
  <si>
    <t>1.02.01.09.02</t>
  </si>
  <si>
    <t>1.02.01.09.03</t>
  </si>
  <si>
    <t>1.02.01.09.04</t>
  </si>
  <si>
    <t>1.02.01.10</t>
  </si>
  <si>
    <t>1.02.01.10.01</t>
  </si>
  <si>
    <t>1.02.01.10.02</t>
  </si>
  <si>
    <t>1.02.01.10.03</t>
  </si>
  <si>
    <t>1.02.01.10.04</t>
  </si>
  <si>
    <t>1.02.01.10.05</t>
  </si>
  <si>
    <t>1.02.02</t>
  </si>
  <si>
    <t>1.02.02.01</t>
  </si>
  <si>
    <t>1.02.02.01.01</t>
  </si>
  <si>
    <t>1.02.02.01.02</t>
  </si>
  <si>
    <t>1.02.02.01.03</t>
  </si>
  <si>
    <t>1.02.02.01.04</t>
  </si>
  <si>
    <t>1.02.02.02</t>
  </si>
  <si>
    <t>1.02.03</t>
  </si>
  <si>
    <t>1.02.03.01</t>
  </si>
  <si>
    <t>1.02.03.02</t>
  </si>
  <si>
    <t>1.02.03.03</t>
  </si>
  <si>
    <t>1.02.04</t>
  </si>
  <si>
    <t>1.02.04.01</t>
  </si>
  <si>
    <t>1.02.04.01.01</t>
  </si>
  <si>
    <t>1.02.04.01.02</t>
  </si>
  <si>
    <t>1.02.04.01.03</t>
  </si>
  <si>
    <t>2.01</t>
  </si>
  <si>
    <t>2.01.01</t>
  </si>
  <si>
    <t>2.01.01.01</t>
  </si>
  <si>
    <t>2.01.01.01.01</t>
  </si>
  <si>
    <t>2.01.01.01.02</t>
  </si>
  <si>
    <t>2.01.01.02</t>
  </si>
  <si>
    <t>2.01.01.02.01</t>
  </si>
  <si>
    <t>2.01.01.02.02</t>
  </si>
  <si>
    <t>2.01.01.02.03</t>
  </si>
  <si>
    <t>2.01.02</t>
  </si>
  <si>
    <t>2.01.02.01</t>
  </si>
  <si>
    <t>2.01.02.02</t>
  </si>
  <si>
    <t>2.01.03</t>
  </si>
  <si>
    <t>2.01.03.01</t>
  </si>
  <si>
    <t>2.01.03.01.01</t>
  </si>
  <si>
    <t>2.01.03.01.02</t>
  </si>
  <si>
    <t>2.01.03.01.03</t>
  </si>
  <si>
    <t>2.01.03.01.04</t>
  </si>
  <si>
    <t>2.01.03.01.05</t>
  </si>
  <si>
    <t>2.01.03.01.06</t>
  </si>
  <si>
    <t>2.01.03.01.07</t>
  </si>
  <si>
    <t>2.01.03.01.08</t>
  </si>
  <si>
    <t>2.01.03.01.09</t>
  </si>
  <si>
    <t>2.01.03.01.10</t>
  </si>
  <si>
    <t>2.01.03.02</t>
  </si>
  <si>
    <t>2.01.03.02.01</t>
  </si>
  <si>
    <t>2.01.03.03</t>
  </si>
  <si>
    <t>2.01.03.03.01</t>
  </si>
  <si>
    <t>2.01.03.03.02</t>
  </si>
  <si>
    <t>2.01.03.03.03</t>
  </si>
  <si>
    <t>2.01.04</t>
  </si>
  <si>
    <t>2.01.04.01</t>
  </si>
  <si>
    <t>2.01.04.01.01</t>
  </si>
  <si>
    <t>2.01.04.01.02</t>
  </si>
  <si>
    <t>2.01.04.02</t>
  </si>
  <si>
    <t>2.01.04.03</t>
  </si>
  <si>
    <t>2.01.05</t>
  </si>
  <si>
    <t>2.01.05.01</t>
  </si>
  <si>
    <t>2.01.05.01.01</t>
  </si>
  <si>
    <t>2.01.05.01.02</t>
  </si>
  <si>
    <t>2.01.05.01.03</t>
  </si>
  <si>
    <t>2.01.05.01.04</t>
  </si>
  <si>
    <t>2.01.05.02</t>
  </si>
  <si>
    <t>2.01.05.02.01</t>
  </si>
  <si>
    <t>2.01.05.02.02</t>
  </si>
  <si>
    <t>2.01.05.02.03</t>
  </si>
  <si>
    <t>2.01.05.02.04</t>
  </si>
  <si>
    <t>2.01.05.02.05</t>
  </si>
  <si>
    <t>2.01.05.02.06</t>
  </si>
  <si>
    <t>2.01.05.02.07</t>
  </si>
  <si>
    <t>2.01.05.02.08</t>
  </si>
  <si>
    <t>2.01.05.02.09</t>
  </si>
  <si>
    <t>2.01.05.02.10</t>
  </si>
  <si>
    <t>2.01.05.02.11</t>
  </si>
  <si>
    <t>2.01.05.02.12</t>
  </si>
  <si>
    <t>2.01.05.02.13</t>
  </si>
  <si>
    <t>2.01.06</t>
  </si>
  <si>
    <t>2.01.06.01</t>
  </si>
  <si>
    <t>2.01.06.01.01</t>
  </si>
  <si>
    <t>2.01.06.01.02</t>
  </si>
  <si>
    <t>2.01.06.01.03</t>
  </si>
  <si>
    <t>2.01.06.01.04</t>
  </si>
  <si>
    <t>2.01.06.02</t>
  </si>
  <si>
    <t>2.01.06.02.01</t>
  </si>
  <si>
    <t>2.01.06.02.02</t>
  </si>
  <si>
    <t>2.01.06.02.03</t>
  </si>
  <si>
    <t>2.01.07</t>
  </si>
  <si>
    <t>2.01.07.01</t>
  </si>
  <si>
    <t>2.01.07.02</t>
  </si>
  <si>
    <t>2.02</t>
  </si>
  <si>
    <t>2.02.01</t>
  </si>
  <si>
    <t>2.02.01.01</t>
  </si>
  <si>
    <t>2.02.01.01.01</t>
  </si>
  <si>
    <t>2.02.01.01.02</t>
  </si>
  <si>
    <t>2.02.01.02</t>
  </si>
  <si>
    <t>2.02.01.03</t>
  </si>
  <si>
    <t>2.02.02</t>
  </si>
  <si>
    <t>2.02.02.01</t>
  </si>
  <si>
    <t>2.02.02.01.01</t>
  </si>
  <si>
    <t>2.02.02.01.02</t>
  </si>
  <si>
    <t>2.02.02.01.03</t>
  </si>
  <si>
    <t>2.02.02.01.04</t>
  </si>
  <si>
    <t>2.02.02.02</t>
  </si>
  <si>
    <t>2.02.02.02.01</t>
  </si>
  <si>
    <t>2.02.02.02.02</t>
  </si>
  <si>
    <t>2.02.02.02.03</t>
  </si>
  <si>
    <t>2.02.02.02.04</t>
  </si>
  <si>
    <t>2.02.02.02.05</t>
  </si>
  <si>
    <t>2.02.02.02.06</t>
  </si>
  <si>
    <t>2.02.02.02.07</t>
  </si>
  <si>
    <t>2.02.03</t>
  </si>
  <si>
    <t>2.02.03.01</t>
  </si>
  <si>
    <t>2.02.04</t>
  </si>
  <si>
    <t>2.02.04.01</t>
  </si>
  <si>
    <t>2.02.04.01.01</t>
  </si>
  <si>
    <t>2.02.04.01.02</t>
  </si>
  <si>
    <t>2.02.04.01.03</t>
  </si>
  <si>
    <t>2.02.04.01.04</t>
  </si>
  <si>
    <t>2.02.04.02</t>
  </si>
  <si>
    <t>2.02.04.02.01</t>
  </si>
  <si>
    <t>2.02.04.02.02</t>
  </si>
  <si>
    <t>2.02.04.02.03</t>
  </si>
  <si>
    <t>2.02.05</t>
  </si>
  <si>
    <t>2.02.05.01</t>
  </si>
  <si>
    <t>2.02.05.02</t>
  </si>
  <si>
    <t>2.02.06</t>
  </si>
  <si>
    <t>2.02.06.01</t>
  </si>
  <si>
    <t>2.02.06.02</t>
  </si>
  <si>
    <t>2.02.06.03</t>
  </si>
  <si>
    <t>2.02.06.03.01</t>
  </si>
  <si>
    <t>2.03</t>
  </si>
  <si>
    <t>2.03.01</t>
  </si>
  <si>
    <t>2.03.02</t>
  </si>
  <si>
    <t>2.03.02.01</t>
  </si>
  <si>
    <t>2.03.02.02</t>
  </si>
  <si>
    <t>2.03.02.03</t>
  </si>
  <si>
    <t>2.03.02.04</t>
  </si>
  <si>
    <t>2.03.02.05</t>
  </si>
  <si>
    <t>2.03.02.06</t>
  </si>
  <si>
    <t>2.03.02.07</t>
  </si>
  <si>
    <t>2.03.02.08</t>
  </si>
  <si>
    <t>2.03.03</t>
  </si>
  <si>
    <t>2.03.04</t>
  </si>
  <si>
    <t>2.03.04.01</t>
  </si>
  <si>
    <t>2.03.04.02</t>
  </si>
  <si>
    <t>2.03.04.03</t>
  </si>
  <si>
    <t>2.03.04.04</t>
  </si>
  <si>
    <t>2.03.04.05</t>
  </si>
  <si>
    <t>2.03.04.06</t>
  </si>
  <si>
    <t>2.03.04.07</t>
  </si>
  <si>
    <t>2.03.04.08</t>
  </si>
  <si>
    <t>2.03.04.09</t>
  </si>
  <si>
    <t>2.03.04.10</t>
  </si>
  <si>
    <t>2.03.04.11</t>
  </si>
  <si>
    <t>2.03.04.12</t>
  </si>
  <si>
    <t>2.03.05</t>
  </si>
  <si>
    <t>2.03.06</t>
  </si>
  <si>
    <t>2.03.07</t>
  </si>
  <si>
    <t>2.03.08</t>
  </si>
  <si>
    <t>2.03.08.01</t>
  </si>
  <si>
    <t>3.01</t>
  </si>
  <si>
    <t>3.02</t>
  </si>
  <si>
    <t>3.03</t>
  </si>
  <si>
    <t>3.04</t>
  </si>
  <si>
    <t>3.04.01</t>
  </si>
  <si>
    <t>3.04.02</t>
  </si>
  <si>
    <t>3.04.03</t>
  </si>
  <si>
    <t>3.04.04</t>
  </si>
  <si>
    <t>3.04.05</t>
  </si>
  <si>
    <t>3.04.06</t>
  </si>
  <si>
    <t>3.05</t>
  </si>
  <si>
    <t>3.06</t>
  </si>
  <si>
    <t>3.06.01</t>
  </si>
  <si>
    <t>3.06.02</t>
  </si>
  <si>
    <t>3.07</t>
  </si>
  <si>
    <t>3.08</t>
  </si>
  <si>
    <t>3.08.01</t>
  </si>
  <si>
    <t>3.08.02</t>
  </si>
  <si>
    <t>3.09</t>
  </si>
  <si>
    <t>3.10</t>
  </si>
  <si>
    <t>3.10.01</t>
  </si>
  <si>
    <t>3.10.02</t>
  </si>
  <si>
    <t>3.11</t>
  </si>
  <si>
    <t>3.99</t>
  </si>
  <si>
    <t>3.99.01</t>
  </si>
  <si>
    <t>3.99.01.01</t>
  </si>
  <si>
    <t>3.99.02</t>
  </si>
  <si>
    <t>3.99.02.01</t>
  </si>
  <si>
    <t>ReceitadeVendadeBense/ouServiços</t>
  </si>
  <si>
    <t>CustodosBense/ouServiçosVendidos</t>
  </si>
  <si>
    <t>ResultadoBruto</t>
  </si>
  <si>
    <t>Despesas/ReceitasOperacionais</t>
  </si>
  <si>
    <t>DespesascomVendas</t>
  </si>
  <si>
    <t>DespesasGeraiseAdministrativas</t>
  </si>
  <si>
    <t>PerdaspelaNãoRecuperabilidadedeAtivos</t>
  </si>
  <si>
    <t>OutrasReceitasOperacionais</t>
  </si>
  <si>
    <t>OutrasDespesasOperacionais</t>
  </si>
  <si>
    <t>ResultadodeEquivalênciaPatrimonial</t>
  </si>
  <si>
    <t>ResultadoAntesdoResultadoFinanceiroedosTributos</t>
  </si>
  <si>
    <t>ResultadoFinanceiro</t>
  </si>
  <si>
    <t>ReceitasFinanceiras</t>
  </si>
  <si>
    <t>DespesasFinanceiras</t>
  </si>
  <si>
    <t>ResultadoAntesdosTributossobreoLucro</t>
  </si>
  <si>
    <t>ImpostodeRendaeContribuiçãoSocialsobreoLucro</t>
  </si>
  <si>
    <t>Corrente</t>
  </si>
  <si>
    <t>Diferido</t>
  </si>
  <si>
    <t>ResultadoLíquidodasOperaçõesContinuadas</t>
  </si>
  <si>
    <t>ResultadoLíquidodeOperaçõesDescontinuadas</t>
  </si>
  <si>
    <t>Lucro/PrejuízoLíquidodasOperaçõesDescontinuadas</t>
  </si>
  <si>
    <t>Ganhos/PerdasLíquidassobreAtivosdeOperaçõesDescontinuadas</t>
  </si>
  <si>
    <t>Lucro/PrejuízodoPeríodo</t>
  </si>
  <si>
    <t>LucroporAção(Reais/Ação)</t>
  </si>
  <si>
    <t>LucroBásicoporAção</t>
  </si>
  <si>
    <t>ON</t>
  </si>
  <si>
    <t>LucroDiluídoporAção</t>
  </si>
  <si>
    <t xml:space="preserve"> Direito de uso de ativos e passivos de arrendamentos - líquidos</t>
  </si>
  <si>
    <t>1trim2024</t>
  </si>
  <si>
    <t>2trim2024</t>
  </si>
  <si>
    <t>3trim2024</t>
  </si>
  <si>
    <t>4trim2024</t>
  </si>
  <si>
    <t>1</t>
  </si>
  <si>
    <t>Ativo Total</t>
  </si>
  <si>
    <t>2.523.454</t>
  </si>
  <si>
    <t>2.414.301</t>
  </si>
  <si>
    <t>Ativo Circulante</t>
  </si>
  <si>
    <t>640.332</t>
  </si>
  <si>
    <t>617.297</t>
  </si>
  <si>
    <t>Caixa e Equivalentes de Caixa</t>
  </si>
  <si>
    <t>326.384</t>
  </si>
  <si>
    <t>320.445</t>
  </si>
  <si>
    <t>Caixa e bancos</t>
  </si>
  <si>
    <t>3.854</t>
  </si>
  <si>
    <t>3.122</t>
  </si>
  <si>
    <t>Aplicações financeiras</t>
  </si>
  <si>
    <t>322.530</t>
  </si>
  <si>
    <t>317.323</t>
  </si>
  <si>
    <t>Aplicações Financeiras</t>
  </si>
  <si>
    <t>0</t>
  </si>
  <si>
    <t>Aplicações Financeiras Avaliadas a Valor Justo através do Resultado</t>
  </si>
  <si>
    <t>Títulos para Negociação</t>
  </si>
  <si>
    <t>Títulos Designados a Valor Justo</t>
  </si>
  <si>
    <t>Aplicações Financeiras Avaliadas a Valor Justo através de Outros Resultados Abrangentes</t>
  </si>
  <si>
    <t>Aplicações Financeiras Avaliadas ao Custo Amortizado</t>
  </si>
  <si>
    <t>Contas a Receber</t>
  </si>
  <si>
    <t>261.567</t>
  </si>
  <si>
    <t>264.586</t>
  </si>
  <si>
    <t>Clientes</t>
  </si>
  <si>
    <t>Contas a Receber e Fornec. a Faturar</t>
  </si>
  <si>
    <t>341.606</t>
  </si>
  <si>
    <t>338.949</t>
  </si>
  <si>
    <t>Perdas com Créditos de Liquidação Duvidosa (Lei 9.430/96)</t>
  </si>
  <si>
    <t>-28.046</t>
  </si>
  <si>
    <t>-26.755</t>
  </si>
  <si>
    <t>Perdas Estimadas Com Créditos de Liquidação Duvidosa</t>
  </si>
  <si>
    <t>-51.993</t>
  </si>
  <si>
    <t>-47.608</t>
  </si>
  <si>
    <t>Outras Contas a Receber</t>
  </si>
  <si>
    <t>Estoques</t>
  </si>
  <si>
    <t>24.054</t>
  </si>
  <si>
    <t>24.944</t>
  </si>
  <si>
    <t>Ativos Biológicos</t>
  </si>
  <si>
    <t>Tributos a Recuperar</t>
  </si>
  <si>
    <t>3.263</t>
  </si>
  <si>
    <t>1.312</t>
  </si>
  <si>
    <t>Tributos Correntes a Recuperar</t>
  </si>
  <si>
    <t>Despesas Antecipadas</t>
  </si>
  <si>
    <t>24.699</t>
  </si>
  <si>
    <t>5.774</t>
  </si>
  <si>
    <t>Antecipações Salariais</t>
  </si>
  <si>
    <t>20.348</t>
  </si>
  <si>
    <t>3.909</t>
  </si>
  <si>
    <t>4.351</t>
  </si>
  <si>
    <t>1.865</t>
  </si>
  <si>
    <t>Outros Ativos Circulantes</t>
  </si>
  <si>
    <t>365</t>
  </si>
  <si>
    <t>236</t>
  </si>
  <si>
    <t>Ativos Não-Correntes a Venda</t>
  </si>
  <si>
    <t>Ativos de Operações Descontinuadas</t>
  </si>
  <si>
    <t>Outros</t>
  </si>
  <si>
    <t>Ativo Não Circulante</t>
  </si>
  <si>
    <t>1.883.122</t>
  </si>
  <si>
    <t>1.797.004</t>
  </si>
  <si>
    <t>Ativo Realizável a Longo Prazo</t>
  </si>
  <si>
    <t>157.239</t>
  </si>
  <si>
    <t>145.459</t>
  </si>
  <si>
    <t>21.051</t>
  </si>
  <si>
    <t>19.740</t>
  </si>
  <si>
    <t>50.212</t>
  </si>
  <si>
    <t>44.842</t>
  </si>
  <si>
    <t>Tributos Diferidos</t>
  </si>
  <si>
    <t>11.001</t>
  </si>
  <si>
    <t>9.948</t>
  </si>
  <si>
    <t>Imposto de Renda e Contribuição Social Diferidos</t>
  </si>
  <si>
    <t>Créditos com Partes Relacionadas</t>
  </si>
  <si>
    <t>Créditos com Coligadas</t>
  </si>
  <si>
    <t>Créditos com Controladas</t>
  </si>
  <si>
    <t>Créditos com Controladores</t>
  </si>
  <si>
    <t>Créditos com Outras Partes Relacionadas</t>
  </si>
  <si>
    <t>Outros Ativos Não Circulantes</t>
  </si>
  <si>
    <t>74.975</t>
  </si>
  <si>
    <t>70.929</t>
  </si>
  <si>
    <t>Depósitos Judiciais</t>
  </si>
  <si>
    <t>68.986</t>
  </si>
  <si>
    <t>65.825</t>
  </si>
  <si>
    <t>Impostos e Contribuições a Compensar</t>
  </si>
  <si>
    <t>5.989</t>
  </si>
  <si>
    <t>5.104</t>
  </si>
  <si>
    <t>Investimentos</t>
  </si>
  <si>
    <t>264</t>
  </si>
  <si>
    <t>270</t>
  </si>
  <si>
    <t>Participações Societárias</t>
  </si>
  <si>
    <t>Participações em Coligadas</t>
  </si>
  <si>
    <t>Participações em Controladas</t>
  </si>
  <si>
    <t>Participações em Controladas em Conjunto</t>
  </si>
  <si>
    <t>Outros Investimentos</t>
  </si>
  <si>
    <t>Propriedades para Investimento</t>
  </si>
  <si>
    <t>Imobilizado</t>
  </si>
  <si>
    <t>1.688.654</t>
  </si>
  <si>
    <t>1.616.931</t>
  </si>
  <si>
    <t>Imobilizado em Operação</t>
  </si>
  <si>
    <t>1.114.770</t>
  </si>
  <si>
    <t>1.084.297</t>
  </si>
  <si>
    <t>Direito de Uso em Arrendamento</t>
  </si>
  <si>
    <t>101.016</t>
  </si>
  <si>
    <t>97.409</t>
  </si>
  <si>
    <t>Imobilizado em Andamento</t>
  </si>
  <si>
    <t>472.868</t>
  </si>
  <si>
    <t>435.225</t>
  </si>
  <si>
    <t>Intangível</t>
  </si>
  <si>
    <t>36.965</t>
  </si>
  <si>
    <t>34.344</t>
  </si>
  <si>
    <t>Intangíveis</t>
  </si>
  <si>
    <t>Contrato de Concessão</t>
  </si>
  <si>
    <t>Permissão de Uso de Solo</t>
  </si>
  <si>
    <t>23.061</t>
  </si>
  <si>
    <t>22.453</t>
  </si>
  <si>
    <t>Direito de Uso de Software</t>
  </si>
  <si>
    <t>13.904</t>
  </si>
  <si>
    <t>11.891</t>
  </si>
  <si>
    <t>2</t>
  </si>
  <si>
    <t>Passivo Total</t>
  </si>
  <si>
    <t>Passivo Circulante</t>
  </si>
  <si>
    <t>361.708</t>
  </si>
  <si>
    <t>334.844</t>
  </si>
  <si>
    <t>Obrigações Sociais e Trabalhistas</t>
  </si>
  <si>
    <t>60.417</t>
  </si>
  <si>
    <t>69.766</t>
  </si>
  <si>
    <t>Obrigações Sociais</t>
  </si>
  <si>
    <t>11.440</t>
  </si>
  <si>
    <t>12.457</t>
  </si>
  <si>
    <t>INSS</t>
  </si>
  <si>
    <t>9.599</t>
  </si>
  <si>
    <t>9.633</t>
  </si>
  <si>
    <t>FGTS</t>
  </si>
  <si>
    <t>1.841</t>
  </si>
  <si>
    <t>2.824</t>
  </si>
  <si>
    <t>Obrigações Trabalhistas</t>
  </si>
  <si>
    <t>48.977</t>
  </si>
  <si>
    <t>57.309</t>
  </si>
  <si>
    <t>Salários e Ordenados</t>
  </si>
  <si>
    <t>183</t>
  </si>
  <si>
    <t>12.843</t>
  </si>
  <si>
    <t>Férias</t>
  </si>
  <si>
    <t>41.206</t>
  </si>
  <si>
    <t>44.466</t>
  </si>
  <si>
    <t>Décimo Terceiro Salário</t>
  </si>
  <si>
    <t>7.588</t>
  </si>
  <si>
    <t>Fornecedores</t>
  </si>
  <si>
    <t>84.986</t>
  </si>
  <si>
    <t>83.407</t>
  </si>
  <si>
    <t>Fornecedores Nacionais</t>
  </si>
  <si>
    <t>Fornecedores Estrangeiros</t>
  </si>
  <si>
    <t>Obrigações Fiscais</t>
  </si>
  <si>
    <t>20.117</t>
  </si>
  <si>
    <t>19.856</t>
  </si>
  <si>
    <t>Obrigações Fiscais Federais</t>
  </si>
  <si>
    <t>17.383</t>
  </si>
  <si>
    <t>17.010</t>
  </si>
  <si>
    <t>Imposto de Renda e Contribuição Social a Pagar</t>
  </si>
  <si>
    <t>4.922</t>
  </si>
  <si>
    <t>Imposto de Renda Retido na Fonte</t>
  </si>
  <si>
    <t>6.400</t>
  </si>
  <si>
    <t>10.175</t>
  </si>
  <si>
    <t>Cofins</t>
  </si>
  <si>
    <t>4.371</t>
  </si>
  <si>
    <t>5.052</t>
  </si>
  <si>
    <t>Pis</t>
  </si>
  <si>
    <t>947</t>
  </si>
  <si>
    <t>1.095</t>
  </si>
  <si>
    <t>Imposto de Renda e Contribuição Social  Parcelados</t>
  </si>
  <si>
    <t>Cofins S/ Terceiros</t>
  </si>
  <si>
    <t>479</t>
  </si>
  <si>
    <t>444</t>
  </si>
  <si>
    <t>Pis S/ Terceiros</t>
  </si>
  <si>
    <t>104</t>
  </si>
  <si>
    <t>96</t>
  </si>
  <si>
    <t>Contribuição Social S/ Terceiros</t>
  </si>
  <si>
    <t>160</t>
  </si>
  <si>
    <t>148</t>
  </si>
  <si>
    <t>Ibama - Parcelamento de Débitos</t>
  </si>
  <si>
    <t>IRRF s/ Juros Capital Próprio</t>
  </si>
  <si>
    <t>Obrigações Fiscais Estaduais</t>
  </si>
  <si>
    <t>ICMS a Recolher</t>
  </si>
  <si>
    <t>Obrigações Fiscais Municipais</t>
  </si>
  <si>
    <t>2.734</t>
  </si>
  <si>
    <t>2.846</t>
  </si>
  <si>
    <t>IPTU</t>
  </si>
  <si>
    <t>FUNDAP</t>
  </si>
  <si>
    <t>1.221</t>
  </si>
  <si>
    <t>1.211</t>
  </si>
  <si>
    <t>ISS S/ Terceiros</t>
  </si>
  <si>
    <t>1.513</t>
  </si>
  <si>
    <t>1.635</t>
  </si>
  <si>
    <t>Empréstimos e Financiamentos</t>
  </si>
  <si>
    <t>132.847</t>
  </si>
  <si>
    <t>112.186</t>
  </si>
  <si>
    <t>110.474</t>
  </si>
  <si>
    <t>91.840</t>
  </si>
  <si>
    <t>Em Moeda Nacional</t>
  </si>
  <si>
    <t>Em Moeda Estrangeira</t>
  </si>
  <si>
    <t>Debêntures</t>
  </si>
  <si>
    <t>Financiamento por Arrendamento</t>
  </si>
  <si>
    <t>22.373</t>
  </si>
  <si>
    <t>20.346</t>
  </si>
  <si>
    <t>Outras Obrigações</t>
  </si>
  <si>
    <t>26.616</t>
  </si>
  <si>
    <t>26.292</t>
  </si>
  <si>
    <t>Passivos com Partes Relacionadas</t>
  </si>
  <si>
    <t>Débitos com Coligadas</t>
  </si>
  <si>
    <t>Débitos com Controladas</t>
  </si>
  <si>
    <t>Débitos com Controladores</t>
  </si>
  <si>
    <t>Débitos com Outras Partes Relacionadas</t>
  </si>
  <si>
    <t>Dividendos e JCP a Pagar</t>
  </si>
  <si>
    <t>5.859</t>
  </si>
  <si>
    <t>Dividendo Mínimo Obrigatório a Pagar</t>
  </si>
  <si>
    <t>Obrigações por Pagamentos Baseados em Ações</t>
  </si>
  <si>
    <t>Títulos a Pagar - Irmandade</t>
  </si>
  <si>
    <t>Adiantamento de Receita</t>
  </si>
  <si>
    <t>574</t>
  </si>
  <si>
    <t>338</t>
  </si>
  <si>
    <t>Consignados a Recolher</t>
  </si>
  <si>
    <t>2.502</t>
  </si>
  <si>
    <t>2.415</t>
  </si>
  <si>
    <t>Cauções e Valores em Garantia</t>
  </si>
  <si>
    <t>904</t>
  </si>
  <si>
    <t>804</t>
  </si>
  <si>
    <t>Retenções Processos Trabalhistas</t>
  </si>
  <si>
    <t>691</t>
  </si>
  <si>
    <t>Fundo de Arrecadação Auxílio Deficiente</t>
  </si>
  <si>
    <t>909</t>
  </si>
  <si>
    <t>868</t>
  </si>
  <si>
    <t>Subvenções Governamentais</t>
  </si>
  <si>
    <t>9.018</t>
  </si>
  <si>
    <t>9.019</t>
  </si>
  <si>
    <t>Processos Julgados</t>
  </si>
  <si>
    <t>1.350</t>
  </si>
  <si>
    <t>2.222</t>
  </si>
  <si>
    <t>Débito Faturamento Residencial - ARES PJC 352 2020</t>
  </si>
  <si>
    <t>1.815</t>
  </si>
  <si>
    <t>1.834</t>
  </si>
  <si>
    <t>Outras Contas a Pagar</t>
  </si>
  <si>
    <t>2.994</t>
  </si>
  <si>
    <t>2.242</t>
  </si>
  <si>
    <t>Provisões</t>
  </si>
  <si>
    <t>36.725</t>
  </si>
  <si>
    <t>23.337</t>
  </si>
  <si>
    <t>Provisões Fiscais Previdenciárias Trabalhistas e Cíveis</t>
  </si>
  <si>
    <t>Provisões Fiscais</t>
  </si>
  <si>
    <t>Provisões Previdenciárias e Trabalhistas</t>
  </si>
  <si>
    <t>Provisões para Benefícios a Empregados</t>
  </si>
  <si>
    <t>Provisões Cíveis</t>
  </si>
  <si>
    <t>Outras Provisões</t>
  </si>
  <si>
    <t>Provisões para Garantias</t>
  </si>
  <si>
    <t>Provisões para Reestruturação</t>
  </si>
  <si>
    <t>Provisões para Passivos Ambientais e de Desativação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</si>
  <si>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</si>
  <si>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</si>
  <si>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</si>
  <si>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</si>
  <si>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1.426.417</t>
  </si>
  <si>
    <t>1.387.966</t>
  </si>
  <si>
    <t>1.228.976</t>
  </si>
  <si>
    <t>1.188.220</t>
  </si>
  <si>
    <t>1.143.686</t>
  </si>
  <si>
    <t>1.105.948</t>
  </si>
  <si>
    <t>85.290</t>
  </si>
  <si>
    <t>82.272</t>
  </si>
  <si>
    <t>1.402</t>
  </si>
  <si>
    <t>1.426</t>
  </si>
  <si>
    <t>Adiantamento para Futuro Aumento de Capital</t>
  </si>
  <si>
    <t>Tributos parcelados</t>
  </si>
  <si>
    <t>Encargos Sociais parcelados</t>
  </si>
  <si>
    <t>Depósitos Judiciais - Autuação INSS</t>
  </si>
  <si>
    <t>710</t>
  </si>
  <si>
    <t>702</t>
  </si>
  <si>
    <t>648</t>
  </si>
  <si>
    <t>664</t>
  </si>
  <si>
    <t>Honorários Advocatícios</t>
  </si>
  <si>
    <t>44</t>
  </si>
  <si>
    <t>60</t>
  </si>
  <si>
    <t>8.762</t>
  </si>
  <si>
    <t>8.197</t>
  </si>
  <si>
    <t>48.062</t>
  </si>
  <si>
    <t>48.654</t>
  </si>
  <si>
    <t>11.485</t>
  </si>
  <si>
    <t>4.568</t>
  </si>
  <si>
    <t>4.164</t>
  </si>
  <si>
    <t>27.858</t>
  </si>
  <si>
    <t>28.875</t>
  </si>
  <si>
    <t>4.151</t>
  </si>
  <si>
    <t>4.130</t>
  </si>
  <si>
    <t>Lucros e Receitas a Apropriar</t>
  </si>
  <si>
    <t>139.215</t>
  </si>
  <si>
    <t>141.469</t>
  </si>
  <si>
    <t>Lucros a Apropriar</t>
  </si>
  <si>
    <t>Receitas a Apropriar</t>
  </si>
  <si>
    <t>Subvenções de Investimento a Apropriar</t>
  </si>
  <si>
    <t>Patrimônio Líquido</t>
  </si>
  <si>
    <t>735.329</t>
  </si>
  <si>
    <t>691.491</t>
  </si>
  <si>
    <t>Capital Social Realizado</t>
  </si>
  <si>
    <t>600.534</t>
  </si>
  <si>
    <t>Reservas de Capital</t>
  </si>
  <si>
    <t>-7</t>
  </si>
  <si>
    <t>23</t>
  </si>
  <si>
    <t>Ágio na Emissão de Ações</t>
  </si>
  <si>
    <t>Reserva Especial de Ágio na Incorporação</t>
  </si>
  <si>
    <t>Alienação de Bônus de Subscrição</t>
  </si>
  <si>
    <t>Opções Outorgadas</t>
  </si>
  <si>
    <t>Ações em Tesouraria</t>
  </si>
  <si>
    <t>-30</t>
  </si>
  <si>
    <t>Correção Monetária Especial</t>
  </si>
  <si>
    <t>Doações e Subvenções</t>
  </si>
  <si>
    <t>Reservas de Reavaliação</t>
  </si>
  <si>
    <t>Reservas de Lucros</t>
  </si>
  <si>
    <t>105.939</t>
  </si>
  <si>
    <t>Reserva Legal</t>
  </si>
  <si>
    <t>5.139</t>
  </si>
  <si>
    <t>Reserva Estatutária</t>
  </si>
  <si>
    <t>Reserva para Contingências</t>
  </si>
  <si>
    <t>Reserva de Lucros a Realizar</t>
  </si>
  <si>
    <t>Reserva de Retenção de Lucros</t>
  </si>
  <si>
    <t>27.641</t>
  </si>
  <si>
    <t>Reserva Especial para Dividendos Não Distribuídos</t>
  </si>
  <si>
    <t>Reserva de Incentivos Fiscais</t>
  </si>
  <si>
    <t>9.012</t>
  </si>
  <si>
    <t>Dividendo Adicional Proposto</t>
  </si>
  <si>
    <t>Dividendo Mínimo Obrigatório</t>
  </si>
  <si>
    <t>Dividendo Adicional proposto</t>
  </si>
  <si>
    <t>64.147</t>
  </si>
  <si>
    <t>Juros Sobre o Capital Próprio</t>
  </si>
  <si>
    <t>Lucros/Prejuízos Acumulados</t>
  </si>
  <si>
    <t>43.868</t>
  </si>
  <si>
    <t>Ajustes de Avaliação Patrimonial</t>
  </si>
  <si>
    <t>Ajustes Acumulados de Conversão</t>
  </si>
  <si>
    <t>Outros Resultados Abrangentes</t>
  </si>
  <si>
    <t>-15.005</t>
  </si>
  <si>
    <t>Ganhos e Perdas Atuariais</t>
  </si>
  <si>
    <t>Receita de Venda de Bens e/ou Serviços</t>
  </si>
  <si>
    <t>334.478</t>
  </si>
  <si>
    <t>290.667</t>
  </si>
  <si>
    <t>Custo dos Bens e/ou Serviços Vendidos</t>
  </si>
  <si>
    <t>-171.821</t>
  </si>
  <si>
    <t>-157.444</t>
  </si>
  <si>
    <t>Resultado Bruto</t>
  </si>
  <si>
    <t>162.657</t>
  </si>
  <si>
    <t>133.223</t>
  </si>
  <si>
    <t>Despesas/Receitas Operacionais</t>
  </si>
  <si>
    <t>-89.319</t>
  </si>
  <si>
    <t>-80.413</t>
  </si>
  <si>
    <t>Despesas com Vendas</t>
  </si>
  <si>
    <t>-43.424</t>
  </si>
  <si>
    <t>-35.506</t>
  </si>
  <si>
    <t>Despesas Gerais e Administrativas</t>
  </si>
  <si>
    <t>-63.404</t>
  </si>
  <si>
    <t>-58.130</t>
  </si>
  <si>
    <t>Perdas pela Não Recuperabilidade de Ativos</t>
  </si>
  <si>
    <t>Outras Receitas Operacionais</t>
  </si>
  <si>
    <t>17.573</t>
  </si>
  <si>
    <t>13.326</t>
  </si>
  <si>
    <t>Outras Despesas Operacionais</t>
  </si>
  <si>
    <t>-64</t>
  </si>
  <si>
    <t>-103</t>
  </si>
  <si>
    <t>Resultado de Equivalência Patrimonial</t>
  </si>
  <si>
    <t>Resultado Antes do Resultado Financeiro e dos Tributos</t>
  </si>
  <si>
    <t>73.338</t>
  </si>
  <si>
    <t>52.810</t>
  </si>
  <si>
    <t>Resultado Financeiro</t>
  </si>
  <si>
    <t>-25.035</t>
  </si>
  <si>
    <t>-24.155</t>
  </si>
  <si>
    <t>Receitas Financeiras</t>
  </si>
  <si>
    <t>17.130</t>
  </si>
  <si>
    <t>11.186</t>
  </si>
  <si>
    <t>Despesas Financeiras</t>
  </si>
  <si>
    <t>-42.165</t>
  </si>
  <si>
    <t>-35.341</t>
  </si>
  <si>
    <t>Resultado Antes dos Tributos sobre o Lucro</t>
  </si>
  <si>
    <t>48.303</t>
  </si>
  <si>
    <t>28.655</t>
  </si>
  <si>
    <t>Imposto de Renda e Contribuição Social sobre o Lucro</t>
  </si>
  <si>
    <t>-4.435</t>
  </si>
  <si>
    <t>-4.047</t>
  </si>
  <si>
    <t>-4.923</t>
  </si>
  <si>
    <t>-3.150</t>
  </si>
  <si>
    <t>488</t>
  </si>
  <si>
    <t>-897</t>
  </si>
  <si>
    <t>Resultado Líquido das Operações Continuadas</t>
  </si>
  <si>
    <t>24.608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</si>
  <si>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</si>
  <si>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</si>
  <si>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</si>
  <si>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</si>
  <si>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</si>
  <si>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Lucro Básico por Ação</t>
  </si>
  <si>
    <t>0,07305</t>
  </si>
  <si>
    <t>0,04842</t>
  </si>
  <si>
    <t>Lucro Diluído por Ação</t>
  </si>
  <si>
    <t>Caixa Líquido Atividades Operacionais</t>
  </si>
  <si>
    <t>66.684</t>
  </si>
  <si>
    <t>14.357</t>
  </si>
  <si>
    <t>Caixa Gerado nas Operações</t>
  </si>
  <si>
    <t>137.436</t>
  </si>
  <si>
    <t>99.493</t>
  </si>
  <si>
    <t>Lucro líquido (Prejuizo) antes do IR e CSLL</t>
  </si>
  <si>
    <t>Depreciações e amortizações</t>
  </si>
  <si>
    <t>22.976</t>
  </si>
  <si>
    <t>19.527</t>
  </si>
  <si>
    <t>Custos das baixas do ativo imobilizado e intangivel</t>
  </si>
  <si>
    <t>64</t>
  </si>
  <si>
    <t>164</t>
  </si>
  <si>
    <t>Provisão perdas realização de créditos</t>
  </si>
  <si>
    <t>20.174</t>
  </si>
  <si>
    <t>15.951</t>
  </si>
  <si>
    <t>Provisão créditos liquidação duvidosa</t>
  </si>
  <si>
    <t>4.385</t>
  </si>
  <si>
    <t>2.419</t>
  </si>
  <si>
    <t>IR e CSLL diferidos, líquidos</t>
  </si>
  <si>
    <t>-488</t>
  </si>
  <si>
    <t>898</t>
  </si>
  <si>
    <t>Juros sobre financiamentos</t>
  </si>
  <si>
    <t>35.819</t>
  </si>
  <si>
    <t>26.297</t>
  </si>
  <si>
    <t>Subvenções governamentais realizadas</t>
  </si>
  <si>
    <t>-2.256</t>
  </si>
  <si>
    <t>-2.247</t>
  </si>
  <si>
    <t>Encargos Financeiros antecipados</t>
  </si>
  <si>
    <t>369</t>
  </si>
  <si>
    <t>Encargos financeiros arrendamentos</t>
  </si>
  <si>
    <t>4.334</t>
  </si>
  <si>
    <t>2.622</t>
  </si>
  <si>
    <t>Juros s/tributos parcelados</t>
  </si>
  <si>
    <t>Variações monetárias s/financiamentos</t>
  </si>
  <si>
    <t>3.700</t>
  </si>
  <si>
    <t>4.937</t>
  </si>
  <si>
    <t>Provisões para contingências</t>
  </si>
  <si>
    <t>425</t>
  </si>
  <si>
    <t>-69</t>
  </si>
  <si>
    <t>Direito de uso e passivos de arrendamentos - líquidos</t>
  </si>
  <si>
    <t>Variações nos Ativos e Passivos</t>
  </si>
  <si>
    <t>-70.752</t>
  </si>
  <si>
    <t>-85.136</t>
  </si>
  <si>
    <t>Contas receber e fornecimento a faturar</t>
  </si>
  <si>
    <t>-27.050</t>
  </si>
  <si>
    <t>-29.643</t>
  </si>
  <si>
    <t>890</t>
  </si>
  <si>
    <t>-1.765</t>
  </si>
  <si>
    <t>Contas a pagar fornecedores</t>
  </si>
  <si>
    <t>1.581</t>
  </si>
  <si>
    <t>-12.565</t>
  </si>
  <si>
    <t>Contas a pagar empregados</t>
  </si>
  <si>
    <t>-16.492</t>
  </si>
  <si>
    <t>-6.743</t>
  </si>
  <si>
    <t>Receitas (Despesas) antecipadas</t>
  </si>
  <si>
    <t>-3.095</t>
  </si>
  <si>
    <t>-3.106</t>
  </si>
  <si>
    <t>Juros pagos</t>
  </si>
  <si>
    <t>-19.102</t>
  </si>
  <si>
    <t>-25.331</t>
  </si>
  <si>
    <t>Pagto./Restituição de IRPJ ou CSLL</t>
  </si>
  <si>
    <t>-6.173</t>
  </si>
  <si>
    <t>-5.878</t>
  </si>
  <si>
    <t>Depósitos vinculados</t>
  </si>
  <si>
    <t>-1.311</t>
  </si>
  <si>
    <t>-105</t>
  </si>
  <si>
    <t>Caixa Líquido Atividades de Investimento</t>
  </si>
  <si>
    <t>-87.136</t>
  </si>
  <si>
    <t>-58.654</t>
  </si>
  <si>
    <t>Compra de ativo imobilizado e intangivel</t>
  </si>
  <si>
    <t>Caixa Líquido Atividades de Financiamento</t>
  </si>
  <si>
    <t>26.391</t>
  </si>
  <si>
    <t>2.751</t>
  </si>
  <si>
    <t>Financiamentos obtidos</t>
  </si>
  <si>
    <t>57.095</t>
  </si>
  <si>
    <t>34.518</t>
  </si>
  <si>
    <t>Arredamento</t>
  </si>
  <si>
    <t>Encargos financeiros</t>
  </si>
  <si>
    <t>Pagamento de dividendos e juros sobre capital próprio</t>
  </si>
  <si>
    <t>Amortização de financiamentos</t>
  </si>
  <si>
    <t>-21.141</t>
  </si>
  <si>
    <t>-21.046</t>
  </si>
  <si>
    <t>Pagamento de passivos por arrendamento</t>
  </si>
  <si>
    <t>-9.533</t>
  </si>
  <si>
    <t>-10.721</t>
  </si>
  <si>
    <t>Ações em tesouraria</t>
  </si>
  <si>
    <t>Variação Cambial s/ Caixa e Equivalentes</t>
  </si>
  <si>
    <t>Aumento (Redução) de Caixa e Equivalentes</t>
  </si>
  <si>
    <t>5.939</t>
  </si>
  <si>
    <t>-41.546</t>
  </si>
  <si>
    <t>Saldo Inicial de Caixa e Equivalentes</t>
  </si>
  <si>
    <t>81.884</t>
  </si>
  <si>
    <t>Saldo Final de Caixa e Equivalentes</t>
  </si>
  <si>
    <t>40.338</t>
  </si>
  <si>
    <t xml:space="preserve"> Ações em tesouraria</t>
  </si>
  <si>
    <t xml:space="preserve"> Pagamento de passivos por arrendamento</t>
  </si>
  <si>
    <t>Receitas</t>
  </si>
  <si>
    <t>347.706</t>
  </si>
  <si>
    <t>302.852</t>
  </si>
  <si>
    <t>Vendas de Mercadorias, Produtos e Serviços</t>
  </si>
  <si>
    <t>336.050</t>
  </si>
  <si>
    <t>294.483</t>
  </si>
  <si>
    <t>Outras Receitas</t>
  </si>
  <si>
    <t>30.455</t>
  </si>
  <si>
    <t>22.035</t>
  </si>
  <si>
    <t>Prestação de Serviços</t>
  </si>
  <si>
    <t>11.676</t>
  </si>
  <si>
    <t>7.657</t>
  </si>
  <si>
    <t>Redes de Água e Esgoto</t>
  </si>
  <si>
    <t>1.269</t>
  </si>
  <si>
    <t>1.155</t>
  </si>
  <si>
    <t>Outras Receitas (Despesas) Operacionais</t>
  </si>
  <si>
    <t>17.510</t>
  </si>
  <si>
    <t>13.223</t>
  </si>
  <si>
    <t>Receitas refs. à Construção de Ativos Próprios</t>
  </si>
  <si>
    <t>5.761</t>
  </si>
  <si>
    <t>4.705</t>
  </si>
  <si>
    <t>Provisão/Reversão de Créds. Liquidação Duvidosa</t>
  </si>
  <si>
    <t>-24.560</t>
  </si>
  <si>
    <t>-18.371</t>
  </si>
  <si>
    <t>Insumos Adquiridos de Terceiros</t>
  </si>
  <si>
    <t>-90.347</t>
  </si>
  <si>
    <t>-74.066</t>
  </si>
  <si>
    <t>Custos Prods., Mercs. e Servs. Vendidos</t>
  </si>
  <si>
    <t>-59.852</t>
  </si>
  <si>
    <t>-45.849</t>
  </si>
  <si>
    <t>Materiais, Energia, Servs. de Terceiros e Outros</t>
  </si>
  <si>
    <t>-20.699</t>
  </si>
  <si>
    <t>-15.959</t>
  </si>
  <si>
    <t>Perda/Recuperação de Valores Ativos</t>
  </si>
  <si>
    <t>-9.796</t>
  </si>
  <si>
    <t>-12.258</t>
  </si>
  <si>
    <t>Materiais Químicos</t>
  </si>
  <si>
    <t>Valor Adicionado Bruto</t>
  </si>
  <si>
    <t>257.359</t>
  </si>
  <si>
    <t>228.786</t>
  </si>
  <si>
    <t>Retenções</t>
  </si>
  <si>
    <t>-22.976</t>
  </si>
  <si>
    <t>-19.527</t>
  </si>
  <si>
    <t>Depreciação, Amortização e Exaustão</t>
  </si>
  <si>
    <t>Outras</t>
  </si>
  <si>
    <t>Valor Adicionado Líquido Produzido</t>
  </si>
  <si>
    <t>234.383</t>
  </si>
  <si>
    <t>209.259</t>
  </si>
  <si>
    <t>Vlr Adicionado Recebido em Transferência</t>
  </si>
  <si>
    <t>11.185</t>
  </si>
  <si>
    <t>Valor Adicionado Total a Distribuir</t>
  </si>
  <si>
    <t>251.513</t>
  </si>
  <si>
    <t>220.444</t>
  </si>
  <si>
    <t>Distribuição do Valor Adicionado</t>
  </si>
  <si>
    <t>Pessoal</t>
  </si>
  <si>
    <t>115.220</t>
  </si>
  <si>
    <t>114.805</t>
  </si>
  <si>
    <t>Remuneração Direta</t>
  </si>
  <si>
    <t>82.623</t>
  </si>
  <si>
    <t>76.571</t>
  </si>
  <si>
    <t>Benefícios</t>
  </si>
  <si>
    <t>26.858</t>
  </si>
  <si>
    <t>32.778</t>
  </si>
  <si>
    <t>F.G.T.S.</t>
  </si>
  <si>
    <t>5.739</t>
  </si>
  <si>
    <t>5.456</t>
  </si>
  <si>
    <t>Impostos, Taxas e Contribuições</t>
  </si>
  <si>
    <t>41.541</t>
  </si>
  <si>
    <t>38.472</t>
  </si>
  <si>
    <t>Federais</t>
  </si>
  <si>
    <t>38.469</t>
  </si>
  <si>
    <t>35.392</t>
  </si>
  <si>
    <t>Estaduais</t>
  </si>
  <si>
    <t>1.278</t>
  </si>
  <si>
    <t>1.441</t>
  </si>
  <si>
    <t>Municipais</t>
  </si>
  <si>
    <t>1.794</t>
  </si>
  <si>
    <t>1.639</t>
  </si>
  <si>
    <t>Remuneração de Capitais de Terceiros</t>
  </si>
  <si>
    <t>50.884</t>
  </si>
  <si>
    <t>42.559</t>
  </si>
  <si>
    <t>Juros</t>
  </si>
  <si>
    <t>29.973</t>
  </si>
  <si>
    <t>22.343</t>
  </si>
  <si>
    <t>Aluguéis</t>
  </si>
  <si>
    <t>8.719</t>
  </si>
  <si>
    <t>7.218</t>
  </si>
  <si>
    <t>12.192</t>
  </si>
  <si>
    <t>12.998</t>
  </si>
  <si>
    <t>Remuneração de Capitais Próprios</t>
  </si>
  <si>
    <t>Juros sobre o Capital Próprio</t>
  </si>
  <si>
    <t>Dividendos</t>
  </si>
  <si>
    <t>Lucros Retidos / Prejuízo 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</si>
</sst>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R$&quot;\ * #,##0_-;\-&quot;R$&quot;\ * #,##0_-;_-&quot;R$&quot;\ * &quot;-&quot;_-;_-@_-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000_ ;\-#,##0.00000\ "/>
    <numFmt numFmtId="167" formatCode="#,##0.0000_ ;\-#,##0.0000\ "/>
    <numFmt numFmtId="168" formatCode="#,##0.000000_ ;\-#,##0.0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0" fillId="0" borderId="0" xfId="0" applyNumberFormat="1"/>
    <xf numFmtId="0" fontId="6" fillId="0" borderId="0" xfId="0" applyFont="1"/>
    <xf numFmtId="0" fontId="6" fillId="0" borderId="0" xfId="0" applyFont="1" applyFill="1" applyAlignment="1">
      <alignment vertical="center"/>
    </xf>
    <xf numFmtId="164" fontId="6" fillId="0" borderId="0" xfId="0" applyNumberFormat="1" applyFont="1"/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8" fillId="0" borderId="0" xfId="27"/>
    <xf numFmtId="167" fontId="2" fillId="0" borderId="0" xfId="0" applyNumberFormat="1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vertical="center"/>
    </xf>
    <xf numFmtId="0" fontId="0" fillId="0" borderId="0" xfId="0" applyNumberFormat="1"/>
    <xf numFmtId="168" fontId="0" fillId="0" borderId="0" xfId="1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41" fontId="7" fillId="0" borderId="1" xfId="1" applyNumberFormat="1" applyFont="1" applyFill="1" applyBorder="1"/>
    <xf numFmtId="41" fontId="5" fillId="0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5" fillId="3" borderId="1" xfId="1" applyNumberFormat="1" applyFont="1" applyFill="1" applyBorder="1"/>
    <xf numFmtId="41" fontId="5" fillId="0" borderId="1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2" fillId="0" borderId="1" xfId="1" applyNumberFormat="1" applyFont="1" applyFill="1" applyBorder="1"/>
    <xf numFmtId="41" fontId="2" fillId="0" borderId="1" xfId="1" applyNumberFormat="1" applyFont="1" applyBorder="1"/>
    <xf numFmtId="41" fontId="7" fillId="0" borderId="1" xfId="1" applyNumberFormat="1" applyFont="1" applyBorder="1"/>
    <xf numFmtId="41" fontId="7" fillId="3" borderId="1" xfId="1" applyNumberFormat="1" applyFont="1" applyFill="1" applyBorder="1"/>
    <xf numFmtId="41" fontId="2" fillId="3" borderId="1" xfId="1" applyNumberFormat="1" applyFont="1" applyFill="1" applyBorder="1"/>
    <xf numFmtId="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42" fontId="2" fillId="0" borderId="1" xfId="1" applyNumberFormat="1" applyFont="1" applyFill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7" fillId="0" borderId="1" xfId="1" applyNumberFormat="1" applyFont="1" applyFill="1" applyBorder="1" applyAlignment="1">
      <alignment horizontal="right"/>
    </xf>
    <xf numFmtId="41" fontId="2" fillId="0" borderId="0" xfId="0" applyNumberFormat="1" applyFont="1"/>
    <xf numFmtId="41" fontId="7" fillId="3" borderId="1" xfId="1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41" fontId="5" fillId="0" borderId="1" xfId="1" applyNumberFormat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/>
    </xf>
  </cellXfs>
  <cellStyles count="28">
    <cellStyle name="Hiperlink" xfId="27" builtinId="8"/>
    <cellStyle name="Normal" xfId="0" builtinId="0"/>
    <cellStyle name="Normal 2" xfId="4" xr:uid="{00000000-0005-0000-0000-000002000000}"/>
    <cellStyle name="Normal 2 2" xfId="5" xr:uid="{00000000-0005-0000-0000-000003000000}"/>
    <cellStyle name="Normal 2 3" xfId="6" xr:uid="{00000000-0005-0000-0000-000004000000}"/>
    <cellStyle name="Normal 2 4" xfId="7" xr:uid="{00000000-0005-0000-0000-000005000000}"/>
    <cellStyle name="Normal 3" xfId="2" xr:uid="{00000000-0005-0000-0000-000006000000}"/>
    <cellStyle name="Normal 6" xfId="8" xr:uid="{00000000-0005-0000-0000-000007000000}"/>
    <cellStyle name="Porcentagem 2" xfId="10" xr:uid="{00000000-0005-0000-0000-000008000000}"/>
    <cellStyle name="Porcentagem 2 2" xfId="11" xr:uid="{00000000-0005-0000-0000-000009000000}"/>
    <cellStyle name="Porcentagem 2 3" xfId="12" xr:uid="{00000000-0005-0000-0000-00000A000000}"/>
    <cellStyle name="Porcentagem 2 4" xfId="13" xr:uid="{00000000-0005-0000-0000-00000B000000}"/>
    <cellStyle name="Porcentagem 3" xfId="9" xr:uid="{00000000-0005-0000-0000-00000C000000}"/>
    <cellStyle name="Separador de milhares 2" xfId="14" xr:uid="{00000000-0005-0000-0000-00000D000000}"/>
    <cellStyle name="Separador de milhares 2 2" xfId="15" xr:uid="{00000000-0005-0000-0000-00000E000000}"/>
    <cellStyle name="Separador de milhares 2 3" xfId="16" xr:uid="{00000000-0005-0000-0000-00000F000000}"/>
    <cellStyle name="Separador de milhares 2 4" xfId="17" xr:uid="{00000000-0005-0000-0000-000010000000}"/>
    <cellStyle name="Separador de milhares 8" xfId="18" xr:uid="{00000000-0005-0000-0000-000011000000}"/>
    <cellStyle name="Separador de milhares 8 2" xfId="19" xr:uid="{00000000-0005-0000-0000-000012000000}"/>
    <cellStyle name="Separador de milhares 8 3" xfId="20" xr:uid="{00000000-0005-0000-0000-000013000000}"/>
    <cellStyle name="Separador de milhares 8 4" xfId="21" xr:uid="{00000000-0005-0000-0000-000014000000}"/>
    <cellStyle name="Separador de milhares 9" xfId="22" xr:uid="{00000000-0005-0000-0000-000015000000}"/>
    <cellStyle name="Separador de milhares 9 2" xfId="23" xr:uid="{00000000-0005-0000-0000-000016000000}"/>
    <cellStyle name="Separador de milhares 9 3" xfId="24" xr:uid="{00000000-0005-0000-0000-000017000000}"/>
    <cellStyle name="Separador de milhares 9 4" xfId="25" xr:uid="{00000000-0005-0000-0000-000018000000}"/>
    <cellStyle name="Vírgula" xfId="1" builtinId="3"/>
    <cellStyle name="Vírgula 2" xfId="3" xr:uid="{00000000-0005-0000-0000-00001A000000}"/>
    <cellStyle name="Vírgula 3" xfId="26" xr:uid="{00000000-0005-0000-0000-00001B000000}"/>
  </cellStyles>
  <dxfs count="0"/>
  <tableStyles count="0" defaultTableStyle="TableStyleMedium2" defaultPivotStyle="PivotStyleLight16"/>
  <colors>
    <mruColors>
      <color rgb="FF0000FF"/>
      <color rgb="FF00FF99"/>
      <color rgb="FFFFCC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vmweb.cvm.gov.br/SWB/Sistemas/SCW/CPublica/CiaAb/FormBuscaCiaAb.aspx?TipoConsult=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65"/>
  <sheetViews>
    <sheetView showGridLines="0" zoomScaleNormal="100" workbookViewId="0">
      <pane xSplit="1" ySplit="1" topLeftCell="B2" activePane="bottomRight" state="frozen"/>
      <selection activeCell="I25" sqref="I25"/>
      <selection pane="topRight" activeCell="I25" sqref="I25"/>
      <selection pane="bottomLeft" activeCell="I25" sqref="I25"/>
      <selection pane="bottomRight" activeCell="B42" sqref="B42"/>
    </sheetView>
  </sheetViews>
  <sheetFormatPr defaultRowHeight="15" x14ac:dyDescent="0.25"/>
  <cols>
    <col min="1" max="1" width="13.28515625" style="28" bestFit="1" customWidth="1"/>
    <col min="2" max="2" width="82.42578125" style="14" bestFit="1" customWidth="1"/>
    <col min="3" max="4" width="17.85546875" style="17" customWidth="1"/>
    <col min="5" max="5" width="17.85546875" customWidth="1"/>
    <col min="6" max="6" width="17.85546875" style="28" customWidth="1"/>
    <col min="7" max="7" width="13.28515625" customWidth="1"/>
  </cols>
  <sheetData>
    <row r="1" spans="1:7" x14ac:dyDescent="0.25">
      <c r="A1" s="36" t="s">
        <v>3</v>
      </c>
      <c r="B1" s="1" t="s">
        <v>0</v>
      </c>
      <c r="C1" s="2" t="s">
        <v>591</v>
      </c>
      <c r="D1" s="2" t="s">
        <v>592</v>
      </c>
      <c r="E1" s="2" t="s">
        <v>593</v>
      </c>
      <c r="F1" s="33" t="s">
        <v>594</v>
      </c>
    </row>
    <row r="2" spans="1:7" x14ac:dyDescent="0.25">
      <c r="A2" s="37">
        <v>1</v>
      </c>
      <c r="B2" s="5" t="s">
        <v>87</v>
      </c>
      <c r="C2" s="52">
        <f>+C3+C25</f>
        <v>2523454</v>
      </c>
      <c r="D2" s="52">
        <f>+D3+D25</f>
        <v>0</v>
      </c>
      <c r="E2" s="52">
        <f>+E3+E25</f>
        <v>0</v>
      </c>
      <c r="F2" s="62">
        <f>+F3+F25</f>
        <v>0</v>
      </c>
      <c r="G2" s="3"/>
    </row>
    <row r="3" spans="1:7" x14ac:dyDescent="0.25">
      <c r="A3" s="38" t="s">
        <v>326</v>
      </c>
      <c r="B3" s="15" t="s">
        <v>88</v>
      </c>
      <c r="C3" s="52">
        <f>+C4++C7+C13+C14+C15+C17+C20</f>
        <v>640332</v>
      </c>
      <c r="D3" s="52">
        <f>+D4++D7+D13+D14+D15+D17+D20</f>
        <v>0</v>
      </c>
      <c r="E3" s="52">
        <f>+E4++E7+E13+E14+E15+E17+E20</f>
        <v>0</v>
      </c>
      <c r="F3" s="52">
        <f>+F4++F7+F13+F14+F15+F17+F20</f>
        <v>0</v>
      </c>
      <c r="G3" s="27"/>
    </row>
    <row r="4" spans="1:7" x14ac:dyDescent="0.25">
      <c r="A4" s="38" t="s">
        <v>327</v>
      </c>
      <c r="B4" s="15" t="s">
        <v>86</v>
      </c>
      <c r="C4" s="52">
        <f>+C5+C6</f>
        <v>326384</v>
      </c>
      <c r="D4" s="52">
        <f t="shared" ref="D4:F4" si="0">SUM(D5:D6)</f>
        <v>0</v>
      </c>
      <c r="E4" s="52">
        <f t="shared" si="0"/>
        <v>0</v>
      </c>
      <c r="F4" s="52">
        <f t="shared" si="0"/>
        <v>0</v>
      </c>
      <c r="G4" s="3"/>
    </row>
    <row r="5" spans="1:7" s="14" customFormat="1" x14ac:dyDescent="0.25">
      <c r="A5" s="38" t="s">
        <v>328</v>
      </c>
      <c r="B5" s="15" t="s">
        <v>311</v>
      </c>
      <c r="C5" s="69" t="str">
        <f>VLOOKUP(A5,Planilha1!A2:C342,3,0)</f>
        <v>3.854</v>
      </c>
      <c r="D5" s="59"/>
      <c r="E5" s="63"/>
      <c r="F5" s="53"/>
      <c r="G5" s="3"/>
    </row>
    <row r="6" spans="1:7" s="14" customFormat="1" x14ac:dyDescent="0.25">
      <c r="A6" s="38" t="s">
        <v>329</v>
      </c>
      <c r="B6" s="15" t="s">
        <v>312</v>
      </c>
      <c r="C6" s="69" t="str">
        <f>VLOOKUP(A6,Planilha1!A3:C343,3,30)</f>
        <v>322.530</v>
      </c>
      <c r="D6" s="59"/>
      <c r="E6" s="63"/>
      <c r="F6" s="53"/>
      <c r="G6" s="3"/>
    </row>
    <row r="7" spans="1:7" x14ac:dyDescent="0.25">
      <c r="A7" s="38" t="s">
        <v>336</v>
      </c>
      <c r="B7" s="15" t="s">
        <v>93</v>
      </c>
      <c r="C7" s="52">
        <f>+C8</f>
        <v>261567</v>
      </c>
      <c r="D7" s="52">
        <f>+D8</f>
        <v>0</v>
      </c>
      <c r="E7" s="52">
        <f>+E8</f>
        <v>0</v>
      </c>
      <c r="F7" s="52">
        <f>+F8</f>
        <v>0</v>
      </c>
    </row>
    <row r="8" spans="1:7" x14ac:dyDescent="0.25">
      <c r="A8" s="37" t="s">
        <v>337</v>
      </c>
      <c r="B8" s="5" t="s">
        <v>94</v>
      </c>
      <c r="C8" s="52">
        <f>+C9+C10+C11</f>
        <v>261567</v>
      </c>
      <c r="D8" s="52">
        <f>+D9+D10+D11</f>
        <v>0</v>
      </c>
      <c r="E8" s="52">
        <f>+E9+E10+E11</f>
        <v>0</v>
      </c>
      <c r="F8" s="52">
        <f>+F9+F10+F11</f>
        <v>0</v>
      </c>
    </row>
    <row r="9" spans="1:7" x14ac:dyDescent="0.25">
      <c r="A9" s="38" t="s">
        <v>338</v>
      </c>
      <c r="B9" s="15" t="s">
        <v>95</v>
      </c>
      <c r="C9" s="70" t="str">
        <f>VLOOKUP(A9,Planilha1!A6:C346,3,30)</f>
        <v>341.606</v>
      </c>
      <c r="D9" s="59"/>
      <c r="E9" s="60"/>
      <c r="F9" s="53"/>
    </row>
    <row r="10" spans="1:7" x14ac:dyDescent="0.25">
      <c r="A10" s="38" t="s">
        <v>339</v>
      </c>
      <c r="B10" s="5" t="s">
        <v>316</v>
      </c>
      <c r="C10" s="70" t="str">
        <f>VLOOKUP(A10,Planilha1!A7:C347,3,30)</f>
        <v>-28.046</v>
      </c>
      <c r="D10" s="59"/>
      <c r="E10" s="59"/>
      <c r="F10" s="53"/>
    </row>
    <row r="11" spans="1:7" x14ac:dyDescent="0.25">
      <c r="A11" s="38" t="s">
        <v>340</v>
      </c>
      <c r="B11" s="5" t="s">
        <v>315</v>
      </c>
      <c r="C11" s="70" t="str">
        <f>VLOOKUP(A11,Planilha1!A8:C348,3,30)</f>
        <v>-51.993</v>
      </c>
      <c r="D11" s="59"/>
      <c r="E11" s="60"/>
      <c r="F11" s="53"/>
    </row>
    <row r="12" spans="1:7" x14ac:dyDescent="0.25">
      <c r="A12" s="38" t="s">
        <v>341</v>
      </c>
      <c r="B12" s="15" t="s">
        <v>96</v>
      </c>
      <c r="C12" s="70"/>
      <c r="D12" s="59"/>
      <c r="E12" s="59"/>
      <c r="F12" s="59"/>
    </row>
    <row r="13" spans="1:7" x14ac:dyDescent="0.25">
      <c r="A13" s="38" t="s">
        <v>342</v>
      </c>
      <c r="B13" s="15" t="s">
        <v>97</v>
      </c>
      <c r="C13" s="70" t="str">
        <f>VLOOKUP(A13,Planilha1!A10:C350,3,30)</f>
        <v>24.054</v>
      </c>
      <c r="D13" s="59"/>
      <c r="E13" s="60"/>
      <c r="F13" s="53"/>
    </row>
    <row r="14" spans="1:7" x14ac:dyDescent="0.25">
      <c r="A14" s="38" t="s">
        <v>343</v>
      </c>
      <c r="B14" s="15" t="s">
        <v>98</v>
      </c>
      <c r="C14" s="70"/>
      <c r="D14" s="59"/>
      <c r="E14" s="60"/>
      <c r="F14" s="60"/>
    </row>
    <row r="15" spans="1:7" x14ac:dyDescent="0.25">
      <c r="A15" s="38" t="s">
        <v>344</v>
      </c>
      <c r="B15" s="15" t="s">
        <v>99</v>
      </c>
      <c r="C15" s="71" t="str">
        <f>+C16</f>
        <v>3.263</v>
      </c>
      <c r="D15" s="52">
        <f>+D16</f>
        <v>0</v>
      </c>
      <c r="E15" s="52">
        <f>+E16</f>
        <v>0</v>
      </c>
      <c r="F15" s="52">
        <f>+F16</f>
        <v>0</v>
      </c>
    </row>
    <row r="16" spans="1:7" x14ac:dyDescent="0.25">
      <c r="A16" s="38" t="s">
        <v>345</v>
      </c>
      <c r="B16" s="15" t="s">
        <v>100</v>
      </c>
      <c r="C16" s="70" t="str">
        <f>VLOOKUP(A16,Planilha1!A13:C353,3,30)</f>
        <v>3.263</v>
      </c>
      <c r="D16" s="59"/>
      <c r="E16" s="59"/>
      <c r="F16" s="53"/>
    </row>
    <row r="17" spans="1:7" x14ac:dyDescent="0.25">
      <c r="A17" s="38" t="s">
        <v>346</v>
      </c>
      <c r="B17" s="15" t="s">
        <v>101</v>
      </c>
      <c r="C17" s="52">
        <f>+C18+C19</f>
        <v>24699</v>
      </c>
      <c r="D17" s="52">
        <f>+D18+D19</f>
        <v>0</v>
      </c>
      <c r="E17" s="52">
        <f>+E18+E19</f>
        <v>0</v>
      </c>
      <c r="F17" s="52">
        <f>+F18+F19</f>
        <v>0</v>
      </c>
    </row>
    <row r="18" spans="1:7" x14ac:dyDescent="0.25">
      <c r="A18" s="37" t="s">
        <v>347</v>
      </c>
      <c r="B18" s="5" t="s">
        <v>102</v>
      </c>
      <c r="C18" s="70" t="str">
        <f>VLOOKUP(A18,Planilha1!A15:C355,3,30)</f>
        <v>20.348</v>
      </c>
      <c r="D18" s="59"/>
      <c r="E18" s="59"/>
      <c r="F18" s="53"/>
    </row>
    <row r="19" spans="1:7" x14ac:dyDescent="0.25">
      <c r="A19" s="38" t="s">
        <v>348</v>
      </c>
      <c r="B19" s="15" t="s">
        <v>101</v>
      </c>
      <c r="C19" s="70" t="str">
        <f>VLOOKUP(A19,Planilha1!A16:C356,3,30)</f>
        <v>4.351</v>
      </c>
      <c r="D19" s="59"/>
      <c r="E19" s="60"/>
      <c r="F19" s="53"/>
    </row>
    <row r="20" spans="1:7" x14ac:dyDescent="0.25">
      <c r="A20" s="37" t="s">
        <v>349</v>
      </c>
      <c r="B20" s="5" t="s">
        <v>103</v>
      </c>
      <c r="C20" s="71">
        <f t="shared" ref="C20:D20" si="1">+C21+C22+C23</f>
        <v>365</v>
      </c>
      <c r="D20" s="52">
        <f t="shared" si="1"/>
        <v>0</v>
      </c>
      <c r="E20" s="52">
        <f>+E21+E22+E23</f>
        <v>0</v>
      </c>
      <c r="F20" s="52">
        <f>+F21+F22+F23</f>
        <v>0</v>
      </c>
    </row>
    <row r="21" spans="1:7" x14ac:dyDescent="0.25">
      <c r="A21" s="39" t="s">
        <v>350</v>
      </c>
      <c r="B21" s="6" t="s">
        <v>134</v>
      </c>
      <c r="C21" s="70"/>
      <c r="D21" s="59"/>
      <c r="E21" s="59"/>
      <c r="F21" s="53"/>
    </row>
    <row r="22" spans="1:7" x14ac:dyDescent="0.25">
      <c r="A22" s="39" t="s">
        <v>351</v>
      </c>
      <c r="B22" s="6" t="s">
        <v>104</v>
      </c>
      <c r="C22" s="70"/>
      <c r="D22" s="59"/>
      <c r="E22" s="59"/>
      <c r="F22" s="53"/>
    </row>
    <row r="23" spans="1:7" x14ac:dyDescent="0.25">
      <c r="A23" s="37" t="s">
        <v>352</v>
      </c>
      <c r="B23" s="5" t="s">
        <v>105</v>
      </c>
      <c r="C23" s="71" t="str">
        <f>+C24</f>
        <v>365</v>
      </c>
      <c r="D23" s="52">
        <f>+D24</f>
        <v>0</v>
      </c>
      <c r="E23" s="52">
        <f>+E24</f>
        <v>0</v>
      </c>
      <c r="F23" s="52">
        <f>+F24</f>
        <v>0</v>
      </c>
    </row>
    <row r="24" spans="1:7" x14ac:dyDescent="0.25">
      <c r="A24" s="37" t="s">
        <v>353</v>
      </c>
      <c r="B24" s="5" t="s">
        <v>96</v>
      </c>
      <c r="C24" s="70" t="str">
        <f>VLOOKUP(A24,Planilha1!A21:C361,3,30)</f>
        <v>365</v>
      </c>
      <c r="D24" s="59"/>
      <c r="E24" s="59"/>
      <c r="F24" s="53"/>
    </row>
    <row r="25" spans="1:7" x14ac:dyDescent="0.25">
      <c r="A25" s="37" t="s">
        <v>354</v>
      </c>
      <c r="B25" s="5" t="s">
        <v>106</v>
      </c>
      <c r="C25" s="52">
        <f>+C26+C50+C57+C61</f>
        <v>1883122</v>
      </c>
      <c r="D25" s="52">
        <f>+D26+D50+D57+D61</f>
        <v>0</v>
      </c>
      <c r="E25" s="52">
        <f>+E26+E50+E57+E61</f>
        <v>0</v>
      </c>
      <c r="F25" s="52">
        <f>+F26+F50+F57+F61</f>
        <v>0</v>
      </c>
      <c r="G25" s="27"/>
    </row>
    <row r="26" spans="1:7" x14ac:dyDescent="0.25">
      <c r="A26" s="37" t="s">
        <v>355</v>
      </c>
      <c r="B26" s="5" t="s">
        <v>107</v>
      </c>
      <c r="C26" s="52">
        <f>+C27+C30+C31+C36+C44</f>
        <v>157239</v>
      </c>
      <c r="D26" s="52">
        <f>+D27+D30+D31+D36+D44</f>
        <v>0</v>
      </c>
      <c r="E26" s="52">
        <f>+E27+E30+E31+E36+E44</f>
        <v>0</v>
      </c>
      <c r="F26" s="52">
        <f>+F27+F30+F31+F36+F44</f>
        <v>0</v>
      </c>
      <c r="G26" s="27"/>
    </row>
    <row r="27" spans="1:7" x14ac:dyDescent="0.25">
      <c r="A27" s="37" t="s">
        <v>356</v>
      </c>
      <c r="B27" s="5" t="s">
        <v>89</v>
      </c>
      <c r="C27" s="70"/>
      <c r="D27" s="59"/>
      <c r="E27" s="59"/>
      <c r="F27" s="53"/>
    </row>
    <row r="28" spans="1:7" x14ac:dyDescent="0.25">
      <c r="A28" s="37" t="s">
        <v>357</v>
      </c>
      <c r="B28" s="5" t="s">
        <v>90</v>
      </c>
      <c r="C28" s="70"/>
      <c r="D28" s="59"/>
      <c r="E28" s="59"/>
      <c r="F28" s="53"/>
    </row>
    <row r="29" spans="1:7" x14ac:dyDescent="0.25">
      <c r="A29" s="37" t="s">
        <v>358</v>
      </c>
      <c r="B29" s="5" t="s">
        <v>91</v>
      </c>
      <c r="C29" s="70"/>
      <c r="D29" s="59"/>
      <c r="E29" s="59"/>
      <c r="F29" s="53"/>
    </row>
    <row r="30" spans="1:7" s="14" customFormat="1" x14ac:dyDescent="0.25">
      <c r="A30" s="37" t="s">
        <v>359</v>
      </c>
      <c r="B30" s="5" t="s">
        <v>92</v>
      </c>
      <c r="C30" s="70" t="str">
        <f>VLOOKUP(A30,Planilha1!A27:C367,3,30)</f>
        <v>21.051</v>
      </c>
      <c r="D30" s="59"/>
      <c r="E30" s="59"/>
      <c r="F30" s="53"/>
    </row>
    <row r="31" spans="1:7" x14ac:dyDescent="0.25">
      <c r="A31" s="37" t="s">
        <v>360</v>
      </c>
      <c r="B31" s="5" t="s">
        <v>93</v>
      </c>
      <c r="C31" s="71" t="str">
        <f>+C32</f>
        <v>50.212</v>
      </c>
      <c r="D31" s="52">
        <f>+D32</f>
        <v>0</v>
      </c>
      <c r="E31" s="52">
        <f>+E32</f>
        <v>0</v>
      </c>
      <c r="F31" s="52">
        <f>+F32</f>
        <v>0</v>
      </c>
    </row>
    <row r="32" spans="1:7" x14ac:dyDescent="0.25">
      <c r="A32" s="37" t="s">
        <v>361</v>
      </c>
      <c r="B32" s="5" t="s">
        <v>94</v>
      </c>
      <c r="C32" s="70" t="str">
        <f>VLOOKUP(A32,Planilha1!A29:C369,3,30)</f>
        <v>50.212</v>
      </c>
      <c r="D32" s="59"/>
      <c r="E32" s="59"/>
      <c r="F32" s="53"/>
    </row>
    <row r="33" spans="1:6" x14ac:dyDescent="0.25">
      <c r="A33" s="37" t="s">
        <v>362</v>
      </c>
      <c r="B33" s="5" t="s">
        <v>96</v>
      </c>
      <c r="C33" s="70"/>
      <c r="D33" s="59"/>
      <c r="E33" s="59"/>
      <c r="F33" s="53"/>
    </row>
    <row r="34" spans="1:6" x14ac:dyDescent="0.25">
      <c r="A34" s="37" t="s">
        <v>363</v>
      </c>
      <c r="B34" s="5" t="s">
        <v>97</v>
      </c>
      <c r="C34" s="70"/>
      <c r="D34" s="59"/>
      <c r="E34" s="59"/>
      <c r="F34" s="53"/>
    </row>
    <row r="35" spans="1:6" x14ac:dyDescent="0.25">
      <c r="A35" s="37" t="s">
        <v>364</v>
      </c>
      <c r="B35" s="5" t="s">
        <v>98</v>
      </c>
      <c r="C35" s="70"/>
      <c r="D35" s="59"/>
      <c r="E35" s="59"/>
      <c r="F35" s="53"/>
    </row>
    <row r="36" spans="1:6" x14ac:dyDescent="0.25">
      <c r="A36" s="37" t="s">
        <v>365</v>
      </c>
      <c r="B36" s="5" t="s">
        <v>108</v>
      </c>
      <c r="C36" s="71" t="str">
        <f>+C37</f>
        <v>11.001</v>
      </c>
      <c r="D36" s="52">
        <f>+D37</f>
        <v>0</v>
      </c>
      <c r="E36" s="52">
        <f>+E37</f>
        <v>0</v>
      </c>
      <c r="F36" s="52">
        <f>+F37</f>
        <v>0</v>
      </c>
    </row>
    <row r="37" spans="1:6" x14ac:dyDescent="0.25">
      <c r="A37" s="37" t="s">
        <v>366</v>
      </c>
      <c r="B37" s="5" t="s">
        <v>109</v>
      </c>
      <c r="C37" s="70" t="str">
        <f>VLOOKUP(A37,Planilha1!A34:C374,3,30)</f>
        <v>11.001</v>
      </c>
      <c r="D37" s="59"/>
      <c r="E37" s="59"/>
      <c r="F37" s="53"/>
    </row>
    <row r="38" spans="1:6" x14ac:dyDescent="0.25">
      <c r="A38" s="37" t="s">
        <v>367</v>
      </c>
      <c r="B38" s="5" t="s">
        <v>101</v>
      </c>
      <c r="C38" s="70"/>
      <c r="D38" s="59"/>
      <c r="E38" s="59"/>
      <c r="F38" s="53"/>
    </row>
    <row r="39" spans="1:6" s="14" customFormat="1" x14ac:dyDescent="0.25">
      <c r="A39" s="37" t="s">
        <v>368</v>
      </c>
      <c r="B39" s="5" t="s">
        <v>110</v>
      </c>
      <c r="C39" s="70"/>
      <c r="D39" s="59"/>
      <c r="E39" s="59"/>
      <c r="F39" s="53"/>
    </row>
    <row r="40" spans="1:6" s="14" customFormat="1" x14ac:dyDescent="0.25">
      <c r="A40" s="37" t="s">
        <v>369</v>
      </c>
      <c r="B40" s="5" t="s">
        <v>111</v>
      </c>
      <c r="C40" s="70"/>
      <c r="D40" s="59"/>
      <c r="E40" s="59"/>
      <c r="F40" s="53"/>
    </row>
    <row r="41" spans="1:6" s="14" customFormat="1" x14ac:dyDescent="0.25">
      <c r="A41" s="37" t="s">
        <v>370</v>
      </c>
      <c r="B41" s="5" t="s">
        <v>112</v>
      </c>
      <c r="C41" s="70"/>
      <c r="D41" s="59"/>
      <c r="E41" s="59"/>
      <c r="F41" s="53"/>
    </row>
    <row r="42" spans="1:6" s="14" customFormat="1" x14ac:dyDescent="0.25">
      <c r="A42" s="37" t="s">
        <v>371</v>
      </c>
      <c r="B42" s="5" t="s">
        <v>113</v>
      </c>
      <c r="C42" s="70"/>
      <c r="D42" s="59"/>
      <c r="E42" s="59"/>
      <c r="F42" s="53"/>
    </row>
    <row r="43" spans="1:6" s="14" customFormat="1" x14ac:dyDescent="0.25">
      <c r="A43" s="37" t="s">
        <v>372</v>
      </c>
      <c r="B43" s="5" t="s">
        <v>114</v>
      </c>
      <c r="C43" s="70"/>
      <c r="D43" s="59"/>
      <c r="E43" s="59"/>
      <c r="F43" s="53"/>
    </row>
    <row r="44" spans="1:6" s="14" customFormat="1" x14ac:dyDescent="0.25">
      <c r="A44" s="37" t="s">
        <v>373</v>
      </c>
      <c r="B44" s="5" t="s">
        <v>115</v>
      </c>
      <c r="C44" s="71">
        <f>+C47+C49</f>
        <v>74975</v>
      </c>
      <c r="D44" s="52">
        <f t="shared" ref="D44" si="2">+D47+D49</f>
        <v>0</v>
      </c>
      <c r="E44" s="52">
        <f>+E47+E49</f>
        <v>0</v>
      </c>
      <c r="F44" s="52">
        <f>+F47+F49</f>
        <v>0</v>
      </c>
    </row>
    <row r="45" spans="1:6" s="14" customFormat="1" x14ac:dyDescent="0.25">
      <c r="A45" s="37" t="s">
        <v>374</v>
      </c>
      <c r="B45" s="5" t="s">
        <v>134</v>
      </c>
      <c r="C45" s="70"/>
      <c r="D45" s="59"/>
      <c r="E45" s="59"/>
      <c r="F45" s="53"/>
    </row>
    <row r="46" spans="1:6" s="14" customFormat="1" x14ac:dyDescent="0.25">
      <c r="A46" s="37" t="s">
        <v>375</v>
      </c>
      <c r="B46" s="5" t="s">
        <v>104</v>
      </c>
      <c r="C46" s="70"/>
      <c r="D46" s="59"/>
      <c r="E46" s="59"/>
      <c r="F46" s="53"/>
    </row>
    <row r="47" spans="1:6" s="14" customFormat="1" x14ac:dyDescent="0.25">
      <c r="A47" s="37" t="s">
        <v>376</v>
      </c>
      <c r="B47" s="5" t="s">
        <v>116</v>
      </c>
      <c r="C47" s="70" t="str">
        <f>VLOOKUP(A47,Planilha1!A44:C384,3,30)</f>
        <v>68.986</v>
      </c>
      <c r="D47" s="59"/>
      <c r="E47" s="59"/>
      <c r="F47" s="53"/>
    </row>
    <row r="48" spans="1:6" s="14" customFormat="1" x14ac:dyDescent="0.25">
      <c r="A48" s="37" t="s">
        <v>377</v>
      </c>
      <c r="B48" s="5" t="s">
        <v>117</v>
      </c>
      <c r="C48" s="70"/>
      <c r="D48" s="59"/>
      <c r="E48" s="59"/>
      <c r="F48" s="53"/>
    </row>
    <row r="49" spans="1:7" s="14" customFormat="1" x14ac:dyDescent="0.25">
      <c r="A49" s="37" t="s">
        <v>378</v>
      </c>
      <c r="B49" s="5" t="s">
        <v>96</v>
      </c>
      <c r="C49" s="70" t="str">
        <f>VLOOKUP(A49,Planilha1!A46:C386,3,30)</f>
        <v>5.989</v>
      </c>
      <c r="D49" s="59"/>
      <c r="E49" s="59"/>
      <c r="F49" s="53"/>
    </row>
    <row r="50" spans="1:7" s="14" customFormat="1" x14ac:dyDescent="0.25">
      <c r="A50" s="37" t="s">
        <v>379</v>
      </c>
      <c r="B50" s="5" t="s">
        <v>118</v>
      </c>
      <c r="C50" s="71">
        <f t="shared" ref="C50:D50" si="3">+C51</f>
        <v>264</v>
      </c>
      <c r="D50" s="52">
        <f t="shared" si="3"/>
        <v>0</v>
      </c>
      <c r="E50" s="52">
        <f>+E51</f>
        <v>0</v>
      </c>
      <c r="F50" s="52">
        <f>+F51</f>
        <v>0</v>
      </c>
    </row>
    <row r="51" spans="1:7" s="14" customFormat="1" x14ac:dyDescent="0.25">
      <c r="A51" s="37" t="s">
        <v>380</v>
      </c>
      <c r="B51" s="5" t="s">
        <v>119</v>
      </c>
      <c r="C51" s="71">
        <f>+C52+C53+C54+C55</f>
        <v>264</v>
      </c>
      <c r="D51" s="52">
        <f t="shared" ref="D51" si="4">+D52+D53+D54+D55</f>
        <v>0</v>
      </c>
      <c r="E51" s="52">
        <f>+E52+E53+E54+E55</f>
        <v>0</v>
      </c>
      <c r="F51" s="52">
        <f>+F52+F53+F54+F55</f>
        <v>0</v>
      </c>
    </row>
    <row r="52" spans="1:7" s="14" customFormat="1" x14ac:dyDescent="0.25">
      <c r="A52" s="37" t="s">
        <v>381</v>
      </c>
      <c r="B52" s="5" t="s">
        <v>120</v>
      </c>
      <c r="C52" s="70"/>
      <c r="D52" s="59"/>
      <c r="E52" s="59"/>
      <c r="F52" s="53"/>
    </row>
    <row r="53" spans="1:7" s="14" customFormat="1" x14ac:dyDescent="0.25">
      <c r="A53" s="37" t="s">
        <v>382</v>
      </c>
      <c r="B53" s="5" t="s">
        <v>121</v>
      </c>
      <c r="C53" s="70"/>
      <c r="D53" s="59"/>
      <c r="E53" s="59"/>
      <c r="F53" s="53"/>
    </row>
    <row r="54" spans="1:7" s="14" customFormat="1" x14ac:dyDescent="0.25">
      <c r="A54" s="37" t="s">
        <v>383</v>
      </c>
      <c r="B54" s="5" t="s">
        <v>122</v>
      </c>
      <c r="C54" s="70"/>
      <c r="D54" s="59"/>
      <c r="E54" s="59"/>
      <c r="F54" s="53"/>
    </row>
    <row r="55" spans="1:7" s="14" customFormat="1" x14ac:dyDescent="0.25">
      <c r="A55" s="37" t="s">
        <v>384</v>
      </c>
      <c r="B55" s="5" t="s">
        <v>123</v>
      </c>
      <c r="C55" s="70" t="str">
        <f>VLOOKUP(A55,Planilha1!A52:C392,3,30)</f>
        <v>264</v>
      </c>
      <c r="D55" s="59"/>
      <c r="E55" s="59"/>
      <c r="F55" s="53"/>
    </row>
    <row r="56" spans="1:7" s="14" customFormat="1" x14ac:dyDescent="0.25">
      <c r="A56" s="37" t="s">
        <v>385</v>
      </c>
      <c r="B56" s="5" t="s">
        <v>124</v>
      </c>
      <c r="C56" s="70"/>
      <c r="D56" s="59"/>
      <c r="E56" s="59"/>
      <c r="F56" s="53"/>
    </row>
    <row r="57" spans="1:7" s="14" customFormat="1" x14ac:dyDescent="0.25">
      <c r="A57" s="37" t="s">
        <v>386</v>
      </c>
      <c r="B57" s="5" t="s">
        <v>125</v>
      </c>
      <c r="C57" s="71">
        <f>+C58+C59+C60</f>
        <v>1688654</v>
      </c>
      <c r="D57" s="52">
        <f>+D58+D59+D60</f>
        <v>0</v>
      </c>
      <c r="E57" s="52">
        <f>+E58+E59+E60</f>
        <v>0</v>
      </c>
      <c r="F57" s="52">
        <f>+F58+F59+F60</f>
        <v>0</v>
      </c>
      <c r="G57" s="27"/>
    </row>
    <row r="58" spans="1:7" s="14" customFormat="1" x14ac:dyDescent="0.25">
      <c r="A58" s="37" t="s">
        <v>387</v>
      </c>
      <c r="B58" s="5" t="s">
        <v>126</v>
      </c>
      <c r="C58" s="70" t="str">
        <f>VLOOKUP(A58,Planilha1!A55:C395,3,30)</f>
        <v>1.114.770</v>
      </c>
      <c r="D58" s="59"/>
      <c r="E58" s="59"/>
      <c r="F58" s="53"/>
    </row>
    <row r="59" spans="1:7" s="14" customFormat="1" x14ac:dyDescent="0.25">
      <c r="A59" s="37" t="s">
        <v>388</v>
      </c>
      <c r="B59" s="5" t="s">
        <v>127</v>
      </c>
      <c r="C59" s="70" t="str">
        <f>VLOOKUP(A59,Planilha1!A56:C396,3,30)</f>
        <v>101.016</v>
      </c>
      <c r="D59" s="59"/>
      <c r="E59" s="59"/>
      <c r="F59" s="53"/>
    </row>
    <row r="60" spans="1:7" s="14" customFormat="1" x14ac:dyDescent="0.25">
      <c r="A60" s="37" t="s">
        <v>389</v>
      </c>
      <c r="B60" s="5" t="s">
        <v>128</v>
      </c>
      <c r="C60" s="70" t="str">
        <f>VLOOKUP(A60,Planilha1!A57:C397,3,30)</f>
        <v>472.868</v>
      </c>
      <c r="D60" s="59"/>
      <c r="E60" s="59"/>
      <c r="F60" s="53"/>
    </row>
    <row r="61" spans="1:7" s="14" customFormat="1" x14ac:dyDescent="0.25">
      <c r="A61" s="37" t="s">
        <v>390</v>
      </c>
      <c r="B61" s="5" t="s">
        <v>129</v>
      </c>
      <c r="C61" s="71" t="str">
        <f>+C62</f>
        <v>36.965</v>
      </c>
      <c r="D61" s="52">
        <f>+D62</f>
        <v>0</v>
      </c>
      <c r="E61" s="52">
        <f>+E62</f>
        <v>0</v>
      </c>
      <c r="F61" s="52">
        <f>+F62</f>
        <v>0</v>
      </c>
    </row>
    <row r="62" spans="1:7" s="14" customFormat="1" x14ac:dyDescent="0.25">
      <c r="A62" s="37" t="s">
        <v>391</v>
      </c>
      <c r="B62" s="5" t="s">
        <v>130</v>
      </c>
      <c r="C62" s="70" t="str">
        <f>VLOOKUP(A62,Planilha1!A59:C399,3,30)</f>
        <v>36.965</v>
      </c>
      <c r="D62" s="59"/>
      <c r="E62" s="59"/>
      <c r="F62" s="53"/>
    </row>
    <row r="63" spans="1:7" s="14" customFormat="1" x14ac:dyDescent="0.25">
      <c r="A63" s="37" t="s">
        <v>392</v>
      </c>
      <c r="B63" s="5" t="s">
        <v>131</v>
      </c>
      <c r="C63" s="70"/>
      <c r="D63" s="59"/>
      <c r="E63" s="59"/>
      <c r="F63" s="53"/>
    </row>
    <row r="64" spans="1:7" s="14" customFormat="1" x14ac:dyDescent="0.25">
      <c r="A64" s="37" t="s">
        <v>393</v>
      </c>
      <c r="B64" s="5" t="s">
        <v>132</v>
      </c>
      <c r="C64" s="70" t="str">
        <f>VLOOKUP(A64,Planilha1!A61:C401,3,30)</f>
        <v>23.061</v>
      </c>
      <c r="D64" s="59"/>
      <c r="E64" s="59"/>
      <c r="F64" s="53"/>
    </row>
    <row r="65" spans="1:6" s="14" customFormat="1" x14ac:dyDescent="0.25">
      <c r="A65" s="37" t="s">
        <v>394</v>
      </c>
      <c r="B65" s="5" t="s">
        <v>133</v>
      </c>
      <c r="C65" s="70" t="str">
        <f>VLOOKUP(A65,Planilha1!A62:C402,3,30)</f>
        <v>13.904</v>
      </c>
      <c r="D65" s="59"/>
      <c r="E65" s="59"/>
      <c r="F65" s="53"/>
    </row>
  </sheetData>
  <sheetProtection formatCells="0" formatColumns="0" formatRows="0" insertColumns="0" insertRows="0" insertHyperlinks="0" deleteColumns="0" deleteRows="0" sort="0" autoFilter="0" pivotTables="0"/>
  <autoFilter ref="B1:F65" xr:uid="{00000000-0009-0000-0000-000000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145"/>
  <sheetViews>
    <sheetView showGridLines="0" workbookViewId="0">
      <pane xSplit="1" ySplit="1" topLeftCell="B44" activePane="bottomRight" state="frozen"/>
      <selection activeCell="I25" sqref="I25"/>
      <selection pane="topRight" activeCell="I25" sqref="I25"/>
      <selection pane="bottomLeft" activeCell="I25" sqref="I25"/>
      <selection pane="bottomRight" activeCell="F2" sqref="F2"/>
    </sheetView>
  </sheetViews>
  <sheetFormatPr defaultRowHeight="15" x14ac:dyDescent="0.25"/>
  <cols>
    <col min="1" max="1" width="13.28515625" style="28" bestFit="1" customWidth="1"/>
    <col min="2" max="2" width="59.140625" style="14" customWidth="1"/>
    <col min="3" max="4" width="17.85546875" style="17" customWidth="1"/>
    <col min="5" max="5" width="16.85546875" customWidth="1"/>
    <col min="6" max="6" width="16.85546875" style="28" customWidth="1"/>
    <col min="7" max="7" width="9.140625" customWidth="1"/>
    <col min="8" max="8" width="14.85546875" customWidth="1"/>
  </cols>
  <sheetData>
    <row r="1" spans="1:8" x14ac:dyDescent="0.25">
      <c r="A1" s="36" t="s">
        <v>3</v>
      </c>
      <c r="B1" s="1" t="s">
        <v>0</v>
      </c>
      <c r="C1" s="2" t="str">
        <f>+Ativo!C1</f>
        <v>1trim2024</v>
      </c>
      <c r="D1" s="2" t="str">
        <f>+Ativo!D1</f>
        <v>2trim2024</v>
      </c>
      <c r="E1" s="2" t="str">
        <f>+Ativo!E1</f>
        <v>3trim2024</v>
      </c>
      <c r="F1" s="33" t="str">
        <f>+Ativo!F1</f>
        <v>4trim2024</v>
      </c>
    </row>
    <row r="2" spans="1:8" x14ac:dyDescent="0.25">
      <c r="A2" s="38">
        <v>2</v>
      </c>
      <c r="B2" s="15" t="s">
        <v>135</v>
      </c>
      <c r="C2" s="52">
        <f t="shared" ref="C2:D2" si="0">+C3+C72+C113</f>
        <v>2523454</v>
      </c>
      <c r="D2" s="52">
        <f t="shared" si="0"/>
        <v>0</v>
      </c>
      <c r="E2" s="52">
        <f>+E3+E72+E113</f>
        <v>0</v>
      </c>
      <c r="F2" s="52">
        <f>+F3+F72+F113</f>
        <v>0</v>
      </c>
      <c r="G2" s="27"/>
      <c r="H2" s="54"/>
    </row>
    <row r="3" spans="1:8" s="4" customFormat="1" x14ac:dyDescent="0.25">
      <c r="A3" s="37" t="s">
        <v>395</v>
      </c>
      <c r="B3" s="5" t="s">
        <v>136</v>
      </c>
      <c r="C3" s="52">
        <f>+C4+C12+C15+C33+C39+C59+C69</f>
        <v>361708</v>
      </c>
      <c r="D3" s="52">
        <f>+D4+D12+D15+D33+D39+D59+D69</f>
        <v>0</v>
      </c>
      <c r="E3" s="52">
        <f>+E4+E12+E15+E33+E39+E59+E69</f>
        <v>0</v>
      </c>
      <c r="F3" s="52">
        <f>+F4+F12+F15+F33+F39+F59+F69</f>
        <v>0</v>
      </c>
      <c r="H3" s="72">
        <f>2523454-C2</f>
        <v>0</v>
      </c>
    </row>
    <row r="4" spans="1:8" x14ac:dyDescent="0.25">
      <c r="A4" s="38" t="s">
        <v>396</v>
      </c>
      <c r="B4" s="15" t="s">
        <v>137</v>
      </c>
      <c r="C4" s="52">
        <f>+C5+C8</f>
        <v>60417</v>
      </c>
      <c r="D4" s="52">
        <f>+D5+D8</f>
        <v>0</v>
      </c>
      <c r="E4" s="52">
        <f>+E5+E8</f>
        <v>0</v>
      </c>
      <c r="F4" s="52">
        <f>+F5+F8</f>
        <v>0</v>
      </c>
    </row>
    <row r="5" spans="1:8" x14ac:dyDescent="0.25">
      <c r="A5" s="38" t="s">
        <v>397</v>
      </c>
      <c r="B5" s="15" t="s">
        <v>138</v>
      </c>
      <c r="C5" s="52">
        <f>+C6+C7</f>
        <v>11440</v>
      </c>
      <c r="D5" s="52">
        <f>+D6+D7</f>
        <v>0</v>
      </c>
      <c r="E5" s="52">
        <f>+E6+E7</f>
        <v>0</v>
      </c>
      <c r="F5" s="52">
        <f>+F6+F7</f>
        <v>0</v>
      </c>
    </row>
    <row r="6" spans="1:8" x14ac:dyDescent="0.25">
      <c r="A6" s="38" t="s">
        <v>398</v>
      </c>
      <c r="B6" s="15" t="s">
        <v>139</v>
      </c>
      <c r="C6" s="70" t="str">
        <f>VLOOKUP(A6,Planilha1!A3:C343,3,0)</f>
        <v>9.599</v>
      </c>
      <c r="D6" s="59"/>
      <c r="E6" s="60"/>
      <c r="F6" s="53"/>
    </row>
    <row r="7" spans="1:8" x14ac:dyDescent="0.25">
      <c r="A7" s="38" t="s">
        <v>399</v>
      </c>
      <c r="B7" s="15" t="s">
        <v>140</v>
      </c>
      <c r="C7" s="70" t="str">
        <f>VLOOKUP(A7,Planilha1!A4:C344,3,0)</f>
        <v>1.841</v>
      </c>
      <c r="D7" s="59"/>
      <c r="E7" s="60"/>
      <c r="F7" s="53"/>
    </row>
    <row r="8" spans="1:8" x14ac:dyDescent="0.25">
      <c r="A8" s="38" t="s">
        <v>400</v>
      </c>
      <c r="B8" s="15" t="s">
        <v>141</v>
      </c>
      <c r="C8" s="71">
        <f>+C9+C10+C11</f>
        <v>48977</v>
      </c>
      <c r="D8" s="52">
        <f>+D9+D10+D11</f>
        <v>0</v>
      </c>
      <c r="E8" s="52">
        <f>+E9+E10+E11</f>
        <v>0</v>
      </c>
      <c r="F8" s="52">
        <f>+F9+F10+F11</f>
        <v>0</v>
      </c>
    </row>
    <row r="9" spans="1:8" s="4" customFormat="1" x14ac:dyDescent="0.25">
      <c r="A9" s="38" t="s">
        <v>401</v>
      </c>
      <c r="B9" s="15" t="s">
        <v>142</v>
      </c>
      <c r="C9" s="70" t="str">
        <f>VLOOKUP(A9,Planilha1!A6:C346,3,0)</f>
        <v>183</v>
      </c>
      <c r="D9" s="59"/>
      <c r="E9" s="60"/>
      <c r="F9" s="53"/>
    </row>
    <row r="10" spans="1:8" x14ac:dyDescent="0.25">
      <c r="A10" s="38" t="s">
        <v>402</v>
      </c>
      <c r="B10" s="15" t="s">
        <v>143</v>
      </c>
      <c r="C10" s="70" t="str">
        <f>VLOOKUP(A10,Planilha1!A7:C347,3,0)</f>
        <v>41.206</v>
      </c>
      <c r="D10" s="59"/>
      <c r="E10" s="60"/>
      <c r="F10" s="53"/>
    </row>
    <row r="11" spans="1:8" s="4" customFormat="1" x14ac:dyDescent="0.25">
      <c r="A11" s="38" t="s">
        <v>403</v>
      </c>
      <c r="B11" s="15" t="s">
        <v>144</v>
      </c>
      <c r="C11" s="70" t="str">
        <f>VLOOKUP(A11,Planilha1!A8:C348,3,0)</f>
        <v>7.588</v>
      </c>
      <c r="D11" s="59"/>
      <c r="E11" s="60"/>
      <c r="F11" s="53"/>
    </row>
    <row r="12" spans="1:8" s="4" customFormat="1" x14ac:dyDescent="0.25">
      <c r="A12" s="38" t="s">
        <v>404</v>
      </c>
      <c r="B12" s="15" t="s">
        <v>145</v>
      </c>
      <c r="C12" s="71">
        <f>+C13+C14</f>
        <v>84986</v>
      </c>
      <c r="D12" s="52">
        <f>+D13+D14</f>
        <v>0</v>
      </c>
      <c r="E12" s="52">
        <f>+E13+E14</f>
        <v>0</v>
      </c>
      <c r="F12" s="52">
        <f>+F13+F14</f>
        <v>0</v>
      </c>
    </row>
    <row r="13" spans="1:8" s="4" customFormat="1" x14ac:dyDescent="0.25">
      <c r="A13" s="38" t="s">
        <v>405</v>
      </c>
      <c r="B13" s="15" t="s">
        <v>146</v>
      </c>
      <c r="C13" s="70" t="str">
        <f>VLOOKUP(A13,Planilha1!A10:C350,3,0)</f>
        <v>84.986</v>
      </c>
      <c r="D13" s="59"/>
      <c r="E13" s="60"/>
      <c r="F13" s="53"/>
    </row>
    <row r="14" spans="1:8" x14ac:dyDescent="0.25">
      <c r="A14" s="38" t="s">
        <v>406</v>
      </c>
      <c r="B14" s="15" t="s">
        <v>147</v>
      </c>
      <c r="C14" s="70"/>
      <c r="D14" s="59"/>
      <c r="E14" s="59"/>
      <c r="F14" s="53"/>
    </row>
    <row r="15" spans="1:8" x14ac:dyDescent="0.25">
      <c r="A15" s="38" t="s">
        <v>407</v>
      </c>
      <c r="B15" s="15" t="s">
        <v>148</v>
      </c>
      <c r="C15" s="71">
        <f>+C16+C27+C29</f>
        <v>20117</v>
      </c>
      <c r="D15" s="52">
        <f t="shared" ref="D15:E15" si="1">+D16+D27+D29</f>
        <v>0</v>
      </c>
      <c r="E15" s="52">
        <f t="shared" si="1"/>
        <v>0</v>
      </c>
      <c r="F15" s="52">
        <f t="shared" ref="F15" si="2">+F16+F27+F29</f>
        <v>0</v>
      </c>
    </row>
    <row r="16" spans="1:8" x14ac:dyDescent="0.25">
      <c r="A16" s="38" t="s">
        <v>408</v>
      </c>
      <c r="B16" s="15" t="s">
        <v>149</v>
      </c>
      <c r="C16" s="71">
        <f t="shared" ref="C16:E16" si="3">+C17+C18+C19+C20+C21+C22+C23+C24+C25+C26</f>
        <v>17383</v>
      </c>
      <c r="D16" s="52">
        <f t="shared" si="3"/>
        <v>0</v>
      </c>
      <c r="E16" s="52">
        <f t="shared" si="3"/>
        <v>0</v>
      </c>
      <c r="F16" s="52">
        <f>+F17+F18+F19+F20+F21+F22+F23+F24+F25+F26</f>
        <v>0</v>
      </c>
    </row>
    <row r="17" spans="1:6" x14ac:dyDescent="0.25">
      <c r="A17" s="38" t="s">
        <v>409</v>
      </c>
      <c r="B17" s="15" t="s">
        <v>150</v>
      </c>
      <c r="C17" s="70" t="str">
        <f>VLOOKUP(A17,Planilha1!A14:C354,3,0)</f>
        <v>4.922</v>
      </c>
      <c r="D17" s="59"/>
      <c r="E17" s="60"/>
      <c r="F17" s="53"/>
    </row>
    <row r="18" spans="1:6" x14ac:dyDescent="0.25">
      <c r="A18" s="38" t="s">
        <v>410</v>
      </c>
      <c r="B18" s="15" t="s">
        <v>151</v>
      </c>
      <c r="C18" s="70" t="str">
        <f>VLOOKUP(A18,Planilha1!A15:C355,3,0)</f>
        <v>6.400</v>
      </c>
      <c r="D18" s="59"/>
      <c r="E18" s="60"/>
      <c r="F18" s="53"/>
    </row>
    <row r="19" spans="1:6" x14ac:dyDescent="0.25">
      <c r="A19" s="38" t="s">
        <v>411</v>
      </c>
      <c r="B19" s="15" t="s">
        <v>152</v>
      </c>
      <c r="C19" s="70" t="str">
        <f>VLOOKUP(A19,Planilha1!A16:C356,3,0)</f>
        <v>4.371</v>
      </c>
      <c r="D19" s="59"/>
      <c r="E19" s="60"/>
      <c r="F19" s="53"/>
    </row>
    <row r="20" spans="1:6" x14ac:dyDescent="0.25">
      <c r="A20" s="38" t="s">
        <v>412</v>
      </c>
      <c r="B20" s="15" t="s">
        <v>153</v>
      </c>
      <c r="C20" s="70" t="str">
        <f>VLOOKUP(A20,Planilha1!A17:C357,3,0)</f>
        <v>947</v>
      </c>
      <c r="D20" s="59"/>
      <c r="E20" s="60"/>
      <c r="F20" s="53"/>
    </row>
    <row r="21" spans="1:6" x14ac:dyDescent="0.25">
      <c r="A21" s="38" t="s">
        <v>413</v>
      </c>
      <c r="B21" s="15" t="s">
        <v>154</v>
      </c>
      <c r="C21" s="70"/>
      <c r="D21" s="59"/>
      <c r="E21" s="59"/>
      <c r="F21" s="53"/>
    </row>
    <row r="22" spans="1:6" s="4" customFormat="1" x14ac:dyDescent="0.25">
      <c r="A22" s="38" t="s">
        <v>414</v>
      </c>
      <c r="B22" s="15" t="s">
        <v>155</v>
      </c>
      <c r="C22" s="70" t="str">
        <f>VLOOKUP(A22,Planilha1!A19:C359,3,0)</f>
        <v>479</v>
      </c>
      <c r="D22" s="59"/>
      <c r="E22" s="60"/>
      <c r="F22" s="53"/>
    </row>
    <row r="23" spans="1:6" s="4" customFormat="1" x14ac:dyDescent="0.25">
      <c r="A23" s="38" t="s">
        <v>415</v>
      </c>
      <c r="B23" s="15" t="s">
        <v>156</v>
      </c>
      <c r="C23" s="70" t="str">
        <f>VLOOKUP(A23,Planilha1!A20:C360,3,0)</f>
        <v>104</v>
      </c>
      <c r="D23" s="59"/>
      <c r="E23" s="60"/>
      <c r="F23" s="53"/>
    </row>
    <row r="24" spans="1:6" x14ac:dyDescent="0.25">
      <c r="A24" s="38" t="s">
        <v>416</v>
      </c>
      <c r="B24" s="15" t="s">
        <v>157</v>
      </c>
      <c r="C24" s="70" t="str">
        <f>VLOOKUP(A24,Planilha1!A21:C361,3,0)</f>
        <v>160</v>
      </c>
      <c r="D24" s="59"/>
      <c r="E24" s="59"/>
      <c r="F24" s="53"/>
    </row>
    <row r="25" spans="1:6" s="4" customFormat="1" x14ac:dyDescent="0.25">
      <c r="A25" s="38" t="s">
        <v>417</v>
      </c>
      <c r="B25" s="15" t="s">
        <v>234</v>
      </c>
      <c r="C25" s="70" t="str">
        <f>VLOOKUP(A25,Planilha1!A22:C362,3,0)</f>
        <v>0</v>
      </c>
      <c r="D25" s="59"/>
      <c r="E25" s="60"/>
      <c r="F25" s="53"/>
    </row>
    <row r="26" spans="1:6" s="4" customFormat="1" x14ac:dyDescent="0.25">
      <c r="A26" s="38" t="s">
        <v>418</v>
      </c>
      <c r="B26" s="15" t="s">
        <v>313</v>
      </c>
      <c r="C26" s="70" t="str">
        <f>VLOOKUP(A26,Planilha1!A23:C363,3,0)</f>
        <v>0</v>
      </c>
      <c r="D26" s="59"/>
      <c r="E26" s="60"/>
      <c r="F26" s="53"/>
    </row>
    <row r="27" spans="1:6" s="4" customFormat="1" x14ac:dyDescent="0.25">
      <c r="A27" s="38" t="s">
        <v>419</v>
      </c>
      <c r="B27" s="15" t="s">
        <v>158</v>
      </c>
      <c r="C27" s="71" t="str">
        <f>+C28</f>
        <v>0</v>
      </c>
      <c r="D27" s="52">
        <f>+D28</f>
        <v>0</v>
      </c>
      <c r="E27" s="61">
        <f>+E28</f>
        <v>0</v>
      </c>
      <c r="F27" s="52">
        <f>+F28</f>
        <v>0</v>
      </c>
    </row>
    <row r="28" spans="1:6" s="4" customFormat="1" x14ac:dyDescent="0.25">
      <c r="A28" s="38" t="s">
        <v>420</v>
      </c>
      <c r="B28" s="15" t="s">
        <v>159</v>
      </c>
      <c r="C28" s="70" t="str">
        <f>VLOOKUP(A28,Planilha1!A25:C365,3,0)</f>
        <v>0</v>
      </c>
      <c r="D28" s="59"/>
      <c r="E28" s="59"/>
      <c r="F28" s="53"/>
    </row>
    <row r="29" spans="1:6" s="4" customFormat="1" x14ac:dyDescent="0.25">
      <c r="A29" s="38" t="s">
        <v>421</v>
      </c>
      <c r="B29" s="15" t="s">
        <v>160</v>
      </c>
      <c r="C29" s="71">
        <f>+C30+C31+C32</f>
        <v>2734</v>
      </c>
      <c r="D29" s="52">
        <f>+D30+D31+D32</f>
        <v>0</v>
      </c>
      <c r="E29" s="52">
        <f>+E30+E31+E32</f>
        <v>0</v>
      </c>
      <c r="F29" s="52">
        <f>+F30+F31+F32</f>
        <v>0</v>
      </c>
    </row>
    <row r="30" spans="1:6" x14ac:dyDescent="0.25">
      <c r="A30" s="38" t="s">
        <v>422</v>
      </c>
      <c r="B30" s="15" t="s">
        <v>161</v>
      </c>
      <c r="C30" s="70"/>
      <c r="D30" s="59"/>
      <c r="E30" s="60"/>
      <c r="F30" s="53"/>
    </row>
    <row r="31" spans="1:6" x14ac:dyDescent="0.25">
      <c r="A31" s="38" t="s">
        <v>423</v>
      </c>
      <c r="B31" s="15" t="s">
        <v>162</v>
      </c>
      <c r="C31" s="70" t="str">
        <f>VLOOKUP(A31,Planilha1!A28:C368,3,0)</f>
        <v>1.221</v>
      </c>
      <c r="D31" s="59"/>
      <c r="E31" s="60"/>
      <c r="F31" s="53"/>
    </row>
    <row r="32" spans="1:6" s="4" customFormat="1" x14ac:dyDescent="0.25">
      <c r="A32" s="38" t="s">
        <v>424</v>
      </c>
      <c r="B32" s="15" t="s">
        <v>163</v>
      </c>
      <c r="C32" s="70" t="str">
        <f>VLOOKUP(A32,Planilha1!A29:C369,3,0)</f>
        <v>1.513</v>
      </c>
      <c r="D32" s="59"/>
      <c r="E32" s="59"/>
      <c r="F32" s="53"/>
    </row>
    <row r="33" spans="1:6" s="4" customFormat="1" x14ac:dyDescent="0.25">
      <c r="A33" s="38" t="s">
        <v>425</v>
      </c>
      <c r="B33" s="15" t="s">
        <v>164</v>
      </c>
      <c r="C33" s="71">
        <f>+C34+C38</f>
        <v>132847</v>
      </c>
      <c r="D33" s="52">
        <f>+D34+D38</f>
        <v>0</v>
      </c>
      <c r="E33" s="52">
        <f>+E34+E38</f>
        <v>0</v>
      </c>
      <c r="F33" s="52">
        <f>+F34+F38</f>
        <v>0</v>
      </c>
    </row>
    <row r="34" spans="1:6" s="4" customFormat="1" x14ac:dyDescent="0.25">
      <c r="A34" s="37" t="s">
        <v>426</v>
      </c>
      <c r="B34" s="5" t="s">
        <v>164</v>
      </c>
      <c r="C34" s="71" t="str">
        <f>+C35</f>
        <v>110.474</v>
      </c>
      <c r="D34" s="52">
        <f>+D35</f>
        <v>0</v>
      </c>
      <c r="E34" s="52">
        <f>+E35</f>
        <v>0</v>
      </c>
      <c r="F34" s="52">
        <f>+F35</f>
        <v>0</v>
      </c>
    </row>
    <row r="35" spans="1:6" s="4" customFormat="1" x14ac:dyDescent="0.25">
      <c r="A35" s="37" t="s">
        <v>427</v>
      </c>
      <c r="B35" s="5" t="s">
        <v>165</v>
      </c>
      <c r="C35" s="70" t="str">
        <f>VLOOKUP(A35,Planilha1!A32:C372,3,0)</f>
        <v>110.474</v>
      </c>
      <c r="D35" s="59"/>
      <c r="E35" s="59"/>
      <c r="F35" s="53"/>
    </row>
    <row r="36" spans="1:6" s="4" customFormat="1" x14ac:dyDescent="0.25">
      <c r="A36" s="37" t="s">
        <v>428</v>
      </c>
      <c r="B36" s="18" t="s">
        <v>166</v>
      </c>
      <c r="C36" s="70"/>
      <c r="D36" s="59"/>
      <c r="E36" s="59"/>
      <c r="F36" s="53"/>
    </row>
    <row r="37" spans="1:6" s="4" customFormat="1" x14ac:dyDescent="0.25">
      <c r="A37" s="37" t="s">
        <v>429</v>
      </c>
      <c r="B37" s="18" t="s">
        <v>167</v>
      </c>
      <c r="C37" s="70"/>
      <c r="D37" s="59"/>
      <c r="E37" s="59"/>
      <c r="F37" s="53"/>
    </row>
    <row r="38" spans="1:6" s="4" customFormat="1" x14ac:dyDescent="0.25">
      <c r="A38" s="37" t="s">
        <v>430</v>
      </c>
      <c r="B38" s="18" t="s">
        <v>168</v>
      </c>
      <c r="C38" s="70" t="str">
        <f>VLOOKUP(A38,Planilha1!A35:C375,3,0)</f>
        <v>22.373</v>
      </c>
      <c r="D38" s="59"/>
      <c r="E38" s="59"/>
      <c r="F38" s="53"/>
    </row>
    <row r="39" spans="1:6" s="4" customFormat="1" x14ac:dyDescent="0.25">
      <c r="A39" s="37" t="s">
        <v>431</v>
      </c>
      <c r="B39" s="18" t="s">
        <v>169</v>
      </c>
      <c r="C39" s="71">
        <f>+C45</f>
        <v>26616</v>
      </c>
      <c r="D39" s="52">
        <f>+D45</f>
        <v>0</v>
      </c>
      <c r="E39" s="52">
        <f>+E45</f>
        <v>0</v>
      </c>
      <c r="F39" s="52">
        <f>+F45</f>
        <v>0</v>
      </c>
    </row>
    <row r="40" spans="1:6" s="4" customFormat="1" x14ac:dyDescent="0.25">
      <c r="A40" s="37" t="s">
        <v>432</v>
      </c>
      <c r="B40" s="18" t="s">
        <v>170</v>
      </c>
      <c r="C40" s="70">
        <v>0</v>
      </c>
      <c r="D40" s="59">
        <v>0</v>
      </c>
      <c r="E40" s="59">
        <v>0</v>
      </c>
      <c r="F40" s="53">
        <v>0</v>
      </c>
    </row>
    <row r="41" spans="1:6" s="4" customFormat="1" x14ac:dyDescent="0.25">
      <c r="A41" s="37" t="s">
        <v>433</v>
      </c>
      <c r="B41" s="18" t="s">
        <v>171</v>
      </c>
      <c r="C41" s="70">
        <v>0</v>
      </c>
      <c r="D41" s="59">
        <v>0</v>
      </c>
      <c r="E41" s="59">
        <v>0</v>
      </c>
      <c r="F41" s="53">
        <v>0</v>
      </c>
    </row>
    <row r="42" spans="1:6" s="4" customFormat="1" x14ac:dyDescent="0.25">
      <c r="A42" s="37" t="s">
        <v>434</v>
      </c>
      <c r="B42" s="18" t="s">
        <v>172</v>
      </c>
      <c r="C42" s="70">
        <v>0</v>
      </c>
      <c r="D42" s="59">
        <v>0</v>
      </c>
      <c r="E42" s="59">
        <v>0</v>
      </c>
      <c r="F42" s="53">
        <v>0</v>
      </c>
    </row>
    <row r="43" spans="1:6" s="4" customFormat="1" x14ac:dyDescent="0.25">
      <c r="A43" s="37" t="s">
        <v>435</v>
      </c>
      <c r="B43" s="18" t="s">
        <v>173</v>
      </c>
      <c r="C43" s="70">
        <v>0</v>
      </c>
      <c r="D43" s="59">
        <v>0</v>
      </c>
      <c r="E43" s="59">
        <v>0</v>
      </c>
      <c r="F43" s="53">
        <v>0</v>
      </c>
    </row>
    <row r="44" spans="1:6" s="4" customFormat="1" x14ac:dyDescent="0.25">
      <c r="A44" s="37" t="s">
        <v>436</v>
      </c>
      <c r="B44" s="18" t="s">
        <v>174</v>
      </c>
      <c r="C44" s="70">
        <v>0</v>
      </c>
      <c r="D44" s="59">
        <v>0</v>
      </c>
      <c r="E44" s="59">
        <v>0</v>
      </c>
      <c r="F44" s="53">
        <v>0</v>
      </c>
    </row>
    <row r="45" spans="1:6" s="4" customFormat="1" x14ac:dyDescent="0.25">
      <c r="A45" s="38" t="s">
        <v>437</v>
      </c>
      <c r="B45" s="15" t="s">
        <v>105</v>
      </c>
      <c r="C45" s="71">
        <f>+C46+C47+C48+C49+C50+C51+C52+C53+C54+C55+C56+C57+C58</f>
        <v>26616</v>
      </c>
      <c r="D45" s="52">
        <f>+D46+D47+D48+D49+D50+D51+D52+D53+D54+D55+D56+D57+D58</f>
        <v>0</v>
      </c>
      <c r="E45" s="52">
        <f>+E46+E47+E48+E49+E50+E51+E52+E53+E54+E55+E56+E57+E58</f>
        <v>0</v>
      </c>
      <c r="F45" s="52">
        <f>+F46+F47+F48+F49+F50+F51+F52+F53+F54+F55+F56+F57+F58</f>
        <v>0</v>
      </c>
    </row>
    <row r="46" spans="1:6" s="4" customFormat="1" x14ac:dyDescent="0.25">
      <c r="A46" s="38" t="s">
        <v>438</v>
      </c>
      <c r="B46" s="15" t="s">
        <v>175</v>
      </c>
      <c r="C46" s="70" t="str">
        <f>VLOOKUP(A46,Planilha1!A43:C383,3,0)</f>
        <v>5.859</v>
      </c>
      <c r="D46" s="59"/>
      <c r="E46" s="59"/>
      <c r="F46" s="53"/>
    </row>
    <row r="47" spans="1:6" s="4" customFormat="1" x14ac:dyDescent="0.25">
      <c r="A47" s="38" t="s">
        <v>439</v>
      </c>
      <c r="B47" s="15" t="s">
        <v>176</v>
      </c>
      <c r="C47" s="70"/>
      <c r="D47" s="59"/>
      <c r="E47" s="59"/>
      <c r="F47" s="53"/>
    </row>
    <row r="48" spans="1:6" s="4" customFormat="1" x14ac:dyDescent="0.25">
      <c r="A48" s="37" t="s">
        <v>440</v>
      </c>
      <c r="B48" s="5" t="s">
        <v>177</v>
      </c>
      <c r="C48" s="70"/>
      <c r="D48" s="59"/>
      <c r="E48" s="59"/>
      <c r="F48" s="53"/>
    </row>
    <row r="49" spans="1:6" x14ac:dyDescent="0.25">
      <c r="A49" s="38" t="s">
        <v>441</v>
      </c>
      <c r="B49" s="15" t="s">
        <v>235</v>
      </c>
      <c r="C49" s="70"/>
      <c r="D49" s="59"/>
      <c r="E49" s="59"/>
      <c r="F49" s="53"/>
    </row>
    <row r="50" spans="1:6" s="4" customFormat="1" x14ac:dyDescent="0.25">
      <c r="A50" s="38" t="s">
        <v>442</v>
      </c>
      <c r="B50" s="15" t="s">
        <v>178</v>
      </c>
      <c r="C50" s="70" t="str">
        <f>VLOOKUP(A50,Planilha1!A47:C387,3,0)</f>
        <v>574</v>
      </c>
      <c r="D50" s="59"/>
      <c r="E50" s="59"/>
      <c r="F50" s="53"/>
    </row>
    <row r="51" spans="1:6" s="4" customFormat="1" x14ac:dyDescent="0.25">
      <c r="A51" s="38" t="s">
        <v>443</v>
      </c>
      <c r="B51" s="15" t="s">
        <v>179</v>
      </c>
      <c r="C51" s="70" t="str">
        <f>VLOOKUP(A51,Planilha1!A48:C388,3,0)</f>
        <v>2.502</v>
      </c>
      <c r="D51" s="59"/>
      <c r="E51" s="60"/>
      <c r="F51" s="53"/>
    </row>
    <row r="52" spans="1:6" s="4" customFormat="1" x14ac:dyDescent="0.25">
      <c r="A52" s="38" t="s">
        <v>444</v>
      </c>
      <c r="B52" s="15" t="s">
        <v>180</v>
      </c>
      <c r="C52" s="70" t="str">
        <f>VLOOKUP(A52,Planilha1!A49:C389,3,0)</f>
        <v>904</v>
      </c>
      <c r="D52" s="59"/>
      <c r="E52" s="60"/>
      <c r="F52" s="53"/>
    </row>
    <row r="53" spans="1:6" s="4" customFormat="1" x14ac:dyDescent="0.25">
      <c r="A53" s="38" t="s">
        <v>445</v>
      </c>
      <c r="B53" s="15" t="s">
        <v>181</v>
      </c>
      <c r="C53" s="70" t="str">
        <f>VLOOKUP(A53,Planilha1!A50:C390,3,0)</f>
        <v>691</v>
      </c>
      <c r="D53" s="59"/>
      <c r="E53" s="59"/>
      <c r="F53" s="53"/>
    </row>
    <row r="54" spans="1:6" s="4" customFormat="1" x14ac:dyDescent="0.25">
      <c r="A54" s="38" t="s">
        <v>446</v>
      </c>
      <c r="B54" s="15" t="s">
        <v>182</v>
      </c>
      <c r="C54" s="70" t="str">
        <f>VLOOKUP(A54,Planilha1!A51:C391,3,0)</f>
        <v>909</v>
      </c>
      <c r="D54" s="59"/>
      <c r="E54" s="59"/>
      <c r="F54" s="53"/>
    </row>
    <row r="55" spans="1:6" s="4" customFormat="1" x14ac:dyDescent="0.25">
      <c r="A55" s="38" t="s">
        <v>447</v>
      </c>
      <c r="B55" s="15" t="s">
        <v>183</v>
      </c>
      <c r="C55" s="70" t="str">
        <f>VLOOKUP(A55,Planilha1!A52:C392,3,0)</f>
        <v>9.018</v>
      </c>
      <c r="D55" s="59"/>
      <c r="E55" s="60"/>
      <c r="F55" s="53"/>
    </row>
    <row r="56" spans="1:6" s="4" customFormat="1" x14ac:dyDescent="0.25">
      <c r="A56" s="38" t="s">
        <v>448</v>
      </c>
      <c r="B56" s="15" t="s">
        <v>184</v>
      </c>
      <c r="C56" s="70" t="str">
        <f>VLOOKUP(A56,Planilha1!A53:C393,3,0)</f>
        <v>1.350</v>
      </c>
      <c r="D56" s="59"/>
      <c r="E56" s="60"/>
      <c r="F56" s="53"/>
    </row>
    <row r="57" spans="1:6" s="4" customFormat="1" x14ac:dyDescent="0.25">
      <c r="A57" s="38" t="s">
        <v>449</v>
      </c>
      <c r="B57" s="15" t="s">
        <v>236</v>
      </c>
      <c r="C57" s="70" t="str">
        <f>VLOOKUP(A57,Planilha1!A54:C394,3,0)</f>
        <v>1.815</v>
      </c>
      <c r="D57" s="59"/>
      <c r="E57" s="60"/>
      <c r="F57" s="53"/>
    </row>
    <row r="58" spans="1:6" s="4" customFormat="1" x14ac:dyDescent="0.25">
      <c r="A58" s="43" t="s">
        <v>450</v>
      </c>
      <c r="B58" s="4" t="s">
        <v>185</v>
      </c>
      <c r="C58" s="70" t="str">
        <f>VLOOKUP(A58,Planilha1!A55:C395,3,0)</f>
        <v>2.994</v>
      </c>
      <c r="D58" s="59"/>
      <c r="E58" s="60"/>
      <c r="F58" s="53"/>
    </row>
    <row r="59" spans="1:6" s="4" customFormat="1" x14ac:dyDescent="0.25">
      <c r="A59" s="38" t="s">
        <v>451</v>
      </c>
      <c r="B59" s="15" t="s">
        <v>186</v>
      </c>
      <c r="C59" s="71">
        <f>+C60+C65</f>
        <v>36725</v>
      </c>
      <c r="D59" s="52">
        <f t="shared" ref="D59:E59" si="4">+D60+D65</f>
        <v>0</v>
      </c>
      <c r="E59" s="52">
        <f t="shared" si="4"/>
        <v>0</v>
      </c>
      <c r="F59" s="52">
        <f t="shared" ref="F59" si="5">+F60+F65</f>
        <v>0</v>
      </c>
    </row>
    <row r="60" spans="1:6" s="4" customFormat="1" x14ac:dyDescent="0.25">
      <c r="A60" s="38" t="s">
        <v>452</v>
      </c>
      <c r="B60" s="15" t="s">
        <v>187</v>
      </c>
      <c r="C60" s="73">
        <f>C61+C62+C63+C64</f>
        <v>36725</v>
      </c>
      <c r="D60" s="62">
        <f t="shared" ref="D60" si="6">D61+D62+D63+D64</f>
        <v>0</v>
      </c>
      <c r="E60" s="62">
        <f>E61+E62+E63+E64</f>
        <v>0</v>
      </c>
      <c r="F60" s="62">
        <f>F61+F62+F63+F64</f>
        <v>0</v>
      </c>
    </row>
    <row r="61" spans="1:6" s="4" customFormat="1" x14ac:dyDescent="0.25">
      <c r="A61" s="38" t="s">
        <v>453</v>
      </c>
      <c r="B61" s="15" t="s">
        <v>188</v>
      </c>
      <c r="C61" s="70"/>
      <c r="D61" s="59"/>
      <c r="E61" s="59"/>
      <c r="F61" s="53"/>
    </row>
    <row r="62" spans="1:6" s="4" customFormat="1" x14ac:dyDescent="0.25">
      <c r="A62" s="38" t="s">
        <v>454</v>
      </c>
      <c r="B62" s="15" t="s">
        <v>189</v>
      </c>
      <c r="C62" s="70"/>
      <c r="D62" s="59"/>
      <c r="E62" s="59"/>
      <c r="F62" s="53"/>
    </row>
    <row r="63" spans="1:6" s="4" customFormat="1" x14ac:dyDescent="0.25">
      <c r="A63" s="38" t="s">
        <v>455</v>
      </c>
      <c r="B63" s="15" t="s">
        <v>190</v>
      </c>
      <c r="C63" s="70" t="str">
        <f>VLOOKUP(A63,Planilha1!A60:C400,3,0)</f>
        <v>36.725</v>
      </c>
      <c r="D63" s="59"/>
      <c r="E63" s="59"/>
      <c r="F63" s="53"/>
    </row>
    <row r="64" spans="1:6" s="4" customFormat="1" x14ac:dyDescent="0.25">
      <c r="A64" s="38" t="s">
        <v>456</v>
      </c>
      <c r="B64" s="15" t="s">
        <v>191</v>
      </c>
      <c r="C64" s="70"/>
      <c r="D64" s="59"/>
      <c r="E64" s="59"/>
      <c r="F64" s="59"/>
    </row>
    <row r="65" spans="1:8" s="4" customFormat="1" x14ac:dyDescent="0.25">
      <c r="A65" s="38" t="s">
        <v>457</v>
      </c>
      <c r="B65" s="15" t="s">
        <v>192</v>
      </c>
      <c r="C65" s="73">
        <f>C66+C67+C68</f>
        <v>0</v>
      </c>
      <c r="D65" s="62">
        <f t="shared" ref="D65:E65" si="7">D66+D67+D68</f>
        <v>0</v>
      </c>
      <c r="E65" s="62">
        <f t="shared" si="7"/>
        <v>0</v>
      </c>
      <c r="F65" s="62">
        <f t="shared" ref="F65" si="8">F66+F67+F68</f>
        <v>0</v>
      </c>
    </row>
    <row r="66" spans="1:8" s="4" customFormat="1" x14ac:dyDescent="0.25">
      <c r="A66" s="38" t="s">
        <v>458</v>
      </c>
      <c r="B66" s="15" t="s">
        <v>193</v>
      </c>
      <c r="C66" s="70"/>
      <c r="D66" s="59"/>
      <c r="E66" s="59"/>
      <c r="F66" s="59"/>
    </row>
    <row r="67" spans="1:8" s="4" customFormat="1" x14ac:dyDescent="0.25">
      <c r="A67" s="38" t="s">
        <v>459</v>
      </c>
      <c r="B67" s="15" t="s">
        <v>194</v>
      </c>
      <c r="C67" s="70"/>
      <c r="D67" s="59"/>
      <c r="E67" s="59"/>
      <c r="F67" s="59"/>
    </row>
    <row r="68" spans="1:8" s="4" customFormat="1" x14ac:dyDescent="0.25">
      <c r="A68" s="38" t="s">
        <v>460</v>
      </c>
      <c r="B68" s="15" t="s">
        <v>195</v>
      </c>
      <c r="C68" s="70"/>
      <c r="D68" s="59"/>
      <c r="E68" s="59"/>
      <c r="F68" s="59"/>
    </row>
    <row r="69" spans="1:8" s="4" customFormat="1" x14ac:dyDescent="0.25">
      <c r="A69" s="44" t="s">
        <v>461</v>
      </c>
      <c r="B69" s="7" t="s">
        <v>237</v>
      </c>
      <c r="C69" s="73">
        <f>C70+C71</f>
        <v>0</v>
      </c>
      <c r="D69" s="62">
        <f t="shared" ref="D69:E69" si="9">D70+D71</f>
        <v>0</v>
      </c>
      <c r="E69" s="62">
        <f t="shared" si="9"/>
        <v>0</v>
      </c>
      <c r="F69" s="62">
        <f t="shared" ref="F69" si="10">F70+F71</f>
        <v>0</v>
      </c>
    </row>
    <row r="70" spans="1:8" s="4" customFormat="1" x14ac:dyDescent="0.25">
      <c r="A70" s="37" t="s">
        <v>462</v>
      </c>
      <c r="B70" s="5" t="s">
        <v>238</v>
      </c>
      <c r="C70" s="70"/>
      <c r="D70" s="59"/>
      <c r="E70" s="59"/>
      <c r="F70" s="59"/>
    </row>
    <row r="71" spans="1:8" x14ac:dyDescent="0.25">
      <c r="A71" s="38" t="s">
        <v>463</v>
      </c>
      <c r="B71" s="15" t="s">
        <v>196</v>
      </c>
      <c r="C71" s="70"/>
      <c r="D71" s="59"/>
      <c r="E71" s="59"/>
      <c r="F71" s="59"/>
    </row>
    <row r="72" spans="1:8" x14ac:dyDescent="0.25">
      <c r="A72" s="38" t="s">
        <v>464</v>
      </c>
      <c r="B72" s="15" t="s">
        <v>197</v>
      </c>
      <c r="C72" s="71">
        <f>+C73+C79+C93+C95+C105+C108</f>
        <v>1426417</v>
      </c>
      <c r="D72" s="52">
        <f>+D73+D79+D93+D95+D105+D108</f>
        <v>0</v>
      </c>
      <c r="E72" s="52">
        <f>+E73+E79+E93+E95+E105+E108</f>
        <v>0</v>
      </c>
      <c r="F72" s="52">
        <f>+F73+F79+F93+F95+F105+F108</f>
        <v>0</v>
      </c>
      <c r="H72" s="64"/>
    </row>
    <row r="73" spans="1:8" s="4" customFormat="1" x14ac:dyDescent="0.25">
      <c r="A73" s="38" t="s">
        <v>465</v>
      </c>
      <c r="B73" s="15" t="s">
        <v>164</v>
      </c>
      <c r="C73" s="71">
        <f>+C74+C78</f>
        <v>1228976</v>
      </c>
      <c r="D73" s="52">
        <f>+D74+D78</f>
        <v>0</v>
      </c>
      <c r="E73" s="52">
        <f>+E74+E78</f>
        <v>0</v>
      </c>
      <c r="F73" s="52">
        <f>+F74+F78</f>
        <v>0</v>
      </c>
    </row>
    <row r="74" spans="1:8" s="4" customFormat="1" x14ac:dyDescent="0.25">
      <c r="A74" s="38" t="s">
        <v>466</v>
      </c>
      <c r="B74" s="15" t="s">
        <v>164</v>
      </c>
      <c r="C74" s="71" t="str">
        <f>+C75</f>
        <v>1.143.686</v>
      </c>
      <c r="D74" s="52">
        <f>+D75</f>
        <v>0</v>
      </c>
      <c r="E74" s="52">
        <f>+E75</f>
        <v>0</v>
      </c>
      <c r="F74" s="52">
        <f>+F75</f>
        <v>0</v>
      </c>
    </row>
    <row r="75" spans="1:8" s="4" customFormat="1" x14ac:dyDescent="0.25">
      <c r="A75" s="38" t="s">
        <v>467</v>
      </c>
      <c r="B75" s="15" t="s">
        <v>165</v>
      </c>
      <c r="C75" s="70" t="str">
        <f>VLOOKUP(A75,Planilha1!A72:C412,3,0)</f>
        <v>1.143.686</v>
      </c>
      <c r="D75" s="59"/>
      <c r="E75" s="53"/>
      <c r="F75" s="53"/>
    </row>
    <row r="76" spans="1:8" s="4" customFormat="1" x14ac:dyDescent="0.25">
      <c r="A76" s="38" t="s">
        <v>468</v>
      </c>
      <c r="B76" s="15" t="s">
        <v>166</v>
      </c>
      <c r="C76" s="70"/>
      <c r="D76" s="59"/>
      <c r="E76" s="59"/>
      <c r="F76" s="53"/>
    </row>
    <row r="77" spans="1:8" x14ac:dyDescent="0.25">
      <c r="A77" s="38" t="s">
        <v>469</v>
      </c>
      <c r="B77" s="15" t="s">
        <v>167</v>
      </c>
      <c r="C77" s="70"/>
      <c r="D77" s="59"/>
      <c r="E77" s="59"/>
      <c r="F77" s="53"/>
    </row>
    <row r="78" spans="1:8" s="4" customFormat="1" x14ac:dyDescent="0.25">
      <c r="A78" s="38" t="s">
        <v>470</v>
      </c>
      <c r="B78" s="15" t="s">
        <v>168</v>
      </c>
      <c r="C78" s="70" t="str">
        <f>VLOOKUP(A78,Planilha1!A75:C415,3,0)</f>
        <v>85.290</v>
      </c>
      <c r="D78" s="59"/>
      <c r="E78" s="53"/>
      <c r="F78" s="53"/>
    </row>
    <row r="79" spans="1:8" s="14" customFormat="1" x14ac:dyDescent="0.25">
      <c r="A79" s="38" t="s">
        <v>471</v>
      </c>
      <c r="B79" s="15" t="s">
        <v>169</v>
      </c>
      <c r="C79" s="71">
        <f>+C80+C85</f>
        <v>1402</v>
      </c>
      <c r="D79" s="52">
        <f t="shared" ref="D79:F79" si="11">+D80+D85</f>
        <v>0</v>
      </c>
      <c r="E79" s="52">
        <f t="shared" si="11"/>
        <v>0</v>
      </c>
      <c r="F79" s="52">
        <f t="shared" si="11"/>
        <v>0</v>
      </c>
    </row>
    <row r="80" spans="1:8" s="14" customFormat="1" x14ac:dyDescent="0.25">
      <c r="A80" s="37" t="s">
        <v>472</v>
      </c>
      <c r="B80" s="5" t="s">
        <v>170</v>
      </c>
      <c r="C80" s="71">
        <f>+C81+C82+C83+C84</f>
        <v>0</v>
      </c>
      <c r="D80" s="52">
        <f>+D81+D82+D83+D84</f>
        <v>0</v>
      </c>
      <c r="E80" s="52">
        <f>+E81+E82+E83+E84</f>
        <v>0</v>
      </c>
      <c r="F80" s="52">
        <f>+F81+F82+F83+F84</f>
        <v>0</v>
      </c>
    </row>
    <row r="81" spans="1:6" s="14" customFormat="1" x14ac:dyDescent="0.25">
      <c r="A81" s="38" t="s">
        <v>473</v>
      </c>
      <c r="B81" s="15" t="s">
        <v>171</v>
      </c>
      <c r="C81" s="70">
        <v>0</v>
      </c>
      <c r="D81" s="59">
        <v>0</v>
      </c>
      <c r="E81" s="59">
        <v>0</v>
      </c>
      <c r="F81" s="59">
        <v>0</v>
      </c>
    </row>
    <row r="82" spans="1:6" s="14" customFormat="1" x14ac:dyDescent="0.25">
      <c r="A82" s="38" t="s">
        <v>474</v>
      </c>
      <c r="B82" s="15" t="s">
        <v>172</v>
      </c>
      <c r="C82" s="70">
        <v>0</v>
      </c>
      <c r="D82" s="59">
        <v>0</v>
      </c>
      <c r="E82" s="59">
        <v>0</v>
      </c>
      <c r="F82" s="59">
        <v>0</v>
      </c>
    </row>
    <row r="83" spans="1:6" s="14" customFormat="1" x14ac:dyDescent="0.25">
      <c r="A83" s="38" t="s">
        <v>475</v>
      </c>
      <c r="B83" s="15" t="s">
        <v>173</v>
      </c>
      <c r="C83" s="70">
        <v>0</v>
      </c>
      <c r="D83" s="59">
        <v>0</v>
      </c>
      <c r="E83" s="59">
        <v>0</v>
      </c>
      <c r="F83" s="59">
        <v>0</v>
      </c>
    </row>
    <row r="84" spans="1:6" s="14" customFormat="1" x14ac:dyDescent="0.25">
      <c r="A84" s="38" t="s">
        <v>476</v>
      </c>
      <c r="B84" s="15" t="s">
        <v>174</v>
      </c>
      <c r="C84" s="70">
        <v>0</v>
      </c>
      <c r="D84" s="59">
        <v>0</v>
      </c>
      <c r="E84" s="59">
        <v>0</v>
      </c>
      <c r="F84" s="59">
        <v>0</v>
      </c>
    </row>
    <row r="85" spans="1:6" s="14" customFormat="1" x14ac:dyDescent="0.25">
      <c r="A85" s="38" t="s">
        <v>477</v>
      </c>
      <c r="B85" s="15" t="s">
        <v>105</v>
      </c>
      <c r="C85" s="71">
        <f>+C86+C87+C88+C89+C90+C91+C92</f>
        <v>1402</v>
      </c>
      <c r="D85" s="52">
        <f t="shared" ref="D85:F85" si="12">+D86+D87+D88+D89+D90+D91+D92</f>
        <v>0</v>
      </c>
      <c r="E85" s="52">
        <f t="shared" si="12"/>
        <v>0</v>
      </c>
      <c r="F85" s="52">
        <f t="shared" si="12"/>
        <v>0</v>
      </c>
    </row>
    <row r="86" spans="1:6" s="14" customFormat="1" x14ac:dyDescent="0.25">
      <c r="A86" s="38" t="s">
        <v>478</v>
      </c>
      <c r="B86" s="15" t="s">
        <v>177</v>
      </c>
      <c r="C86" s="70"/>
      <c r="D86" s="59"/>
      <c r="E86" s="59"/>
      <c r="F86" s="59"/>
    </row>
    <row r="87" spans="1:6" s="14" customFormat="1" x14ac:dyDescent="0.25">
      <c r="A87" s="38" t="s">
        <v>479</v>
      </c>
      <c r="B87" s="15" t="s">
        <v>198</v>
      </c>
      <c r="C87" s="70"/>
      <c r="D87" s="59"/>
      <c r="E87" s="59"/>
      <c r="F87" s="59"/>
    </row>
    <row r="88" spans="1:6" s="14" customFormat="1" x14ac:dyDescent="0.25">
      <c r="A88" s="38" t="s">
        <v>480</v>
      </c>
      <c r="B88" s="15" t="s">
        <v>199</v>
      </c>
      <c r="C88" s="70"/>
      <c r="D88" s="59"/>
      <c r="E88" s="59"/>
      <c r="F88" s="59"/>
    </row>
    <row r="89" spans="1:6" s="14" customFormat="1" x14ac:dyDescent="0.25">
      <c r="A89" s="38" t="s">
        <v>481</v>
      </c>
      <c r="B89" s="15" t="s">
        <v>200</v>
      </c>
      <c r="C89" s="70"/>
      <c r="D89" s="59"/>
      <c r="E89" s="59"/>
      <c r="F89" s="59"/>
    </row>
    <row r="90" spans="1:6" s="14" customFormat="1" x14ac:dyDescent="0.25">
      <c r="A90" s="38" t="s">
        <v>482</v>
      </c>
      <c r="B90" s="15" t="s">
        <v>239</v>
      </c>
      <c r="C90" s="70" t="str">
        <f>VLOOKUP(A90,Planilha1!A87:C427,3,0)</f>
        <v>710</v>
      </c>
      <c r="D90" s="59"/>
      <c r="E90" s="53"/>
      <c r="F90" s="53"/>
    </row>
    <row r="91" spans="1:6" s="14" customFormat="1" x14ac:dyDescent="0.25">
      <c r="A91" s="38" t="s">
        <v>483</v>
      </c>
      <c r="B91" s="15" t="s">
        <v>184</v>
      </c>
      <c r="C91" s="70" t="str">
        <f>VLOOKUP(A91,Planilha1!A88:C428,3,0)</f>
        <v>648</v>
      </c>
      <c r="D91" s="59"/>
      <c r="E91" s="53"/>
      <c r="F91" s="53"/>
    </row>
    <row r="92" spans="1:6" s="14" customFormat="1" x14ac:dyDescent="0.25">
      <c r="A92" s="38" t="s">
        <v>484</v>
      </c>
      <c r="B92" s="15" t="s">
        <v>201</v>
      </c>
      <c r="C92" s="70" t="str">
        <f>VLOOKUP(A92,Planilha1!A89:C429,3,0)</f>
        <v>44</v>
      </c>
      <c r="D92" s="59"/>
      <c r="E92" s="53"/>
      <c r="F92" s="53"/>
    </row>
    <row r="93" spans="1:6" s="14" customFormat="1" x14ac:dyDescent="0.25">
      <c r="A93" s="38" t="s">
        <v>485</v>
      </c>
      <c r="B93" s="15" t="s">
        <v>108</v>
      </c>
      <c r="C93" s="71" t="str">
        <f>+C94</f>
        <v>8.762</v>
      </c>
      <c r="D93" s="52">
        <f>+D94</f>
        <v>0</v>
      </c>
      <c r="E93" s="52">
        <f>+E94</f>
        <v>0</v>
      </c>
      <c r="F93" s="52">
        <f>+F94</f>
        <v>0</v>
      </c>
    </row>
    <row r="94" spans="1:6" s="14" customFormat="1" x14ac:dyDescent="0.25">
      <c r="A94" s="38" t="s">
        <v>486</v>
      </c>
      <c r="B94" s="15" t="s">
        <v>109</v>
      </c>
      <c r="C94" s="70" t="str">
        <f>VLOOKUP(A94,Planilha1!A91:C431,3,0)</f>
        <v>8.762</v>
      </c>
      <c r="D94" s="59"/>
      <c r="E94" s="53"/>
      <c r="F94" s="53"/>
    </row>
    <row r="95" spans="1:6" s="14" customFormat="1" x14ac:dyDescent="0.25">
      <c r="A95" s="38" t="s">
        <v>487</v>
      </c>
      <c r="B95" s="15" t="s">
        <v>186</v>
      </c>
      <c r="C95" s="71">
        <f>+C96+C101+C105</f>
        <v>48062</v>
      </c>
      <c r="D95" s="52">
        <f t="shared" ref="D95" si="13">+D96+D101+D105</f>
        <v>0</v>
      </c>
      <c r="E95" s="52">
        <f>+E96+E101+E105</f>
        <v>0</v>
      </c>
      <c r="F95" s="52">
        <f>+F96+F101+F105</f>
        <v>0</v>
      </c>
    </row>
    <row r="96" spans="1:6" s="14" customFormat="1" x14ac:dyDescent="0.25">
      <c r="A96" s="38" t="s">
        <v>488</v>
      </c>
      <c r="B96" s="15" t="s">
        <v>187</v>
      </c>
      <c r="C96" s="71">
        <f>+C97+C98+C99+C100</f>
        <v>48062</v>
      </c>
      <c r="D96" s="52">
        <f t="shared" ref="D96:E96" si="14">+D97+D98+D99+D100</f>
        <v>0</v>
      </c>
      <c r="E96" s="52">
        <f t="shared" si="14"/>
        <v>0</v>
      </c>
      <c r="F96" s="52">
        <f t="shared" ref="F96" si="15">+F97+F98+F99+F100</f>
        <v>0</v>
      </c>
    </row>
    <row r="97" spans="1:6" s="14" customFormat="1" x14ac:dyDescent="0.25">
      <c r="A97" s="38" t="s">
        <v>489</v>
      </c>
      <c r="B97" s="15" t="s">
        <v>188</v>
      </c>
      <c r="C97" s="70" t="str">
        <f>VLOOKUP(A97,Planilha1!A94:C434,3,0)</f>
        <v>11.485</v>
      </c>
      <c r="D97" s="59"/>
      <c r="E97" s="59"/>
      <c r="F97" s="53"/>
    </row>
    <row r="98" spans="1:6" s="14" customFormat="1" x14ac:dyDescent="0.25">
      <c r="A98" s="38" t="s">
        <v>490</v>
      </c>
      <c r="B98" s="15" t="s">
        <v>189</v>
      </c>
      <c r="C98" s="70" t="str">
        <f>VLOOKUP(A98,Planilha1!A95:C435,3,0)</f>
        <v>4.568</v>
      </c>
      <c r="D98" s="59"/>
      <c r="E98" s="59"/>
      <c r="F98" s="53"/>
    </row>
    <row r="99" spans="1:6" s="14" customFormat="1" x14ac:dyDescent="0.25">
      <c r="A99" s="38" t="s">
        <v>491</v>
      </c>
      <c r="B99" s="15" t="s">
        <v>190</v>
      </c>
      <c r="C99" s="70" t="str">
        <f>VLOOKUP(A99,Planilha1!A96:C436,3,0)</f>
        <v>27.858</v>
      </c>
      <c r="D99" s="59"/>
      <c r="E99" s="59"/>
      <c r="F99" s="53"/>
    </row>
    <row r="100" spans="1:6" s="14" customFormat="1" x14ac:dyDescent="0.25">
      <c r="A100" s="38" t="s">
        <v>492</v>
      </c>
      <c r="B100" s="15" t="s">
        <v>191</v>
      </c>
      <c r="C100" s="70" t="str">
        <f>VLOOKUP(A100,Planilha1!A97:C437,3,0)</f>
        <v>4.151</v>
      </c>
      <c r="D100" s="59"/>
      <c r="E100" s="59"/>
      <c r="F100" s="53"/>
    </row>
    <row r="101" spans="1:6" s="14" customFormat="1" x14ac:dyDescent="0.25">
      <c r="A101" s="38" t="s">
        <v>493</v>
      </c>
      <c r="B101" s="15" t="s">
        <v>192</v>
      </c>
      <c r="C101" s="73">
        <f>C102+C103+C104</f>
        <v>0</v>
      </c>
      <c r="D101" s="62">
        <f t="shared" ref="D101:E101" si="16">D102+D103+D104</f>
        <v>0</v>
      </c>
      <c r="E101" s="62">
        <f t="shared" si="16"/>
        <v>0</v>
      </c>
      <c r="F101" s="62">
        <f t="shared" ref="F101" si="17">F102+F103+F104</f>
        <v>0</v>
      </c>
    </row>
    <row r="102" spans="1:6" s="14" customFormat="1" x14ac:dyDescent="0.25">
      <c r="A102" s="38" t="s">
        <v>494</v>
      </c>
      <c r="B102" s="15" t="s">
        <v>193</v>
      </c>
      <c r="C102" s="70">
        <v>0</v>
      </c>
      <c r="D102" s="59">
        <v>0</v>
      </c>
      <c r="E102" s="59">
        <v>0</v>
      </c>
      <c r="F102" s="59">
        <v>0</v>
      </c>
    </row>
    <row r="103" spans="1:6" s="14" customFormat="1" x14ac:dyDescent="0.25">
      <c r="A103" s="38" t="s">
        <v>495</v>
      </c>
      <c r="B103" s="15" t="s">
        <v>194</v>
      </c>
      <c r="C103" s="70">
        <v>0</v>
      </c>
      <c r="D103" s="59">
        <v>0</v>
      </c>
      <c r="E103" s="59">
        <v>0</v>
      </c>
      <c r="F103" s="59">
        <v>0</v>
      </c>
    </row>
    <row r="104" spans="1:6" s="14" customFormat="1" x14ac:dyDescent="0.25">
      <c r="A104" s="38" t="s">
        <v>496</v>
      </c>
      <c r="B104" s="15" t="s">
        <v>195</v>
      </c>
      <c r="C104" s="70">
        <v>0</v>
      </c>
      <c r="D104" s="59">
        <v>0</v>
      </c>
      <c r="E104" s="59">
        <v>0</v>
      </c>
      <c r="F104" s="59">
        <v>0</v>
      </c>
    </row>
    <row r="105" spans="1:6" s="14" customFormat="1" x14ac:dyDescent="0.25">
      <c r="A105" s="38" t="s">
        <v>497</v>
      </c>
      <c r="B105" s="15" t="s">
        <v>237</v>
      </c>
      <c r="C105" s="73">
        <f>C106+C107</f>
        <v>0</v>
      </c>
      <c r="D105" s="62">
        <f t="shared" ref="D105:E105" si="18">D106+D107</f>
        <v>0</v>
      </c>
      <c r="E105" s="62">
        <f t="shared" si="18"/>
        <v>0</v>
      </c>
      <c r="F105" s="62">
        <f t="shared" ref="F105" si="19">F106+F107</f>
        <v>0</v>
      </c>
    </row>
    <row r="106" spans="1:6" s="14" customFormat="1" x14ac:dyDescent="0.25">
      <c r="A106" s="38" t="s">
        <v>498</v>
      </c>
      <c r="B106" s="15" t="s">
        <v>238</v>
      </c>
      <c r="C106" s="70">
        <v>0</v>
      </c>
      <c r="D106" s="59">
        <v>0</v>
      </c>
      <c r="E106" s="59">
        <v>0</v>
      </c>
      <c r="F106" s="59">
        <v>0</v>
      </c>
    </row>
    <row r="107" spans="1:6" s="14" customFormat="1" x14ac:dyDescent="0.25">
      <c r="A107" s="38" t="s">
        <v>499</v>
      </c>
      <c r="B107" s="15" t="s">
        <v>196</v>
      </c>
      <c r="C107" s="70">
        <v>0</v>
      </c>
      <c r="D107" s="59">
        <v>0</v>
      </c>
      <c r="E107" s="59">
        <v>0</v>
      </c>
      <c r="F107" s="59">
        <v>0</v>
      </c>
    </row>
    <row r="108" spans="1:6" s="14" customFormat="1" x14ac:dyDescent="0.25">
      <c r="A108" s="38" t="s">
        <v>500</v>
      </c>
      <c r="B108" s="15" t="s">
        <v>202</v>
      </c>
      <c r="C108" s="71">
        <f>+C109+C110+C111</f>
        <v>139215</v>
      </c>
      <c r="D108" s="52">
        <f>+D111</f>
        <v>0</v>
      </c>
      <c r="E108" s="52">
        <f>+E111</f>
        <v>0</v>
      </c>
      <c r="F108" s="52">
        <f>+F111</f>
        <v>0</v>
      </c>
    </row>
    <row r="109" spans="1:6" s="14" customFormat="1" x14ac:dyDescent="0.25">
      <c r="A109" s="38" t="s">
        <v>501</v>
      </c>
      <c r="B109" s="15" t="s">
        <v>203</v>
      </c>
      <c r="C109" s="70"/>
      <c r="D109" s="59"/>
      <c r="E109" s="59"/>
      <c r="F109" s="53"/>
    </row>
    <row r="110" spans="1:6" s="14" customFormat="1" x14ac:dyDescent="0.25">
      <c r="A110" s="38" t="s">
        <v>502</v>
      </c>
      <c r="B110" s="15" t="s">
        <v>204</v>
      </c>
      <c r="C110" s="70"/>
      <c r="D110" s="59"/>
      <c r="E110" s="59"/>
      <c r="F110" s="53"/>
    </row>
    <row r="111" spans="1:6" s="14" customFormat="1" x14ac:dyDescent="0.25">
      <c r="A111" s="38" t="s">
        <v>503</v>
      </c>
      <c r="B111" s="15" t="s">
        <v>205</v>
      </c>
      <c r="C111" s="71" t="str">
        <f>+C112</f>
        <v>139.215</v>
      </c>
      <c r="D111" s="52">
        <f>+D112</f>
        <v>0</v>
      </c>
      <c r="E111" s="52">
        <f>+E112</f>
        <v>0</v>
      </c>
      <c r="F111" s="52">
        <f>+F112</f>
        <v>0</v>
      </c>
    </row>
    <row r="112" spans="1:6" s="14" customFormat="1" x14ac:dyDescent="0.25">
      <c r="A112" s="38" t="s">
        <v>504</v>
      </c>
      <c r="B112" s="15" t="s">
        <v>183</v>
      </c>
      <c r="C112" s="70" t="str">
        <f>VLOOKUP(A112,Planilha1!A109:C449,3,0)</f>
        <v>139.215</v>
      </c>
      <c r="D112" s="59"/>
      <c r="E112" s="53"/>
      <c r="F112" s="53"/>
    </row>
    <row r="113" spans="1:8" s="14" customFormat="1" x14ac:dyDescent="0.25">
      <c r="A113" s="38" t="s">
        <v>505</v>
      </c>
      <c r="B113" s="15" t="s">
        <v>206</v>
      </c>
      <c r="C113" s="71">
        <f>+C114+C115+C125+C138+C141</f>
        <v>735329</v>
      </c>
      <c r="D113" s="52">
        <f>+D114+D115+D125+D138+D141</f>
        <v>0</v>
      </c>
      <c r="E113" s="52">
        <f>+E114+E115+E125+E138+E141</f>
        <v>0</v>
      </c>
      <c r="F113" s="52">
        <f>+F114+F115+F125+F138+F141</f>
        <v>0</v>
      </c>
      <c r="H113" s="54"/>
    </row>
    <row r="114" spans="1:8" s="14" customFormat="1" x14ac:dyDescent="0.25">
      <c r="A114" s="38" t="s">
        <v>506</v>
      </c>
      <c r="B114" s="15" t="s">
        <v>207</v>
      </c>
      <c r="C114" s="70" t="str">
        <f>VLOOKUP(A114,Planilha1!A111:C451,3,0)</f>
        <v>600.534</v>
      </c>
      <c r="D114" s="59"/>
      <c r="E114" s="53"/>
      <c r="F114" s="53"/>
    </row>
    <row r="115" spans="1:8" s="14" customFormat="1" x14ac:dyDescent="0.25">
      <c r="A115" s="38" t="s">
        <v>507</v>
      </c>
      <c r="B115" s="15" t="s">
        <v>208</v>
      </c>
      <c r="C115" s="71">
        <f>+C116+C117+C118+C119+C120+C121+C122+C123</f>
        <v>-7</v>
      </c>
      <c r="D115" s="52">
        <f>+D116+D117+D118+D119+D120+D121+D122+D123</f>
        <v>0</v>
      </c>
      <c r="E115" s="52">
        <f>+E116+E117+E118+E119+E120+E121+E122+E123</f>
        <v>0</v>
      </c>
      <c r="F115" s="52">
        <f>+F116+F117+F118+F119+F120+F121+F122+F123</f>
        <v>0</v>
      </c>
    </row>
    <row r="116" spans="1:8" s="14" customFormat="1" x14ac:dyDescent="0.25">
      <c r="A116" s="38" t="s">
        <v>508</v>
      </c>
      <c r="B116" s="15" t="s">
        <v>209</v>
      </c>
      <c r="C116" s="70"/>
      <c r="D116" s="59"/>
      <c r="E116" s="59"/>
      <c r="F116" s="59"/>
    </row>
    <row r="117" spans="1:8" s="14" customFormat="1" x14ac:dyDescent="0.25">
      <c r="A117" s="38" t="s">
        <v>509</v>
      </c>
      <c r="B117" s="15" t="s">
        <v>210</v>
      </c>
      <c r="C117" s="70"/>
      <c r="D117" s="59"/>
      <c r="E117" s="59"/>
      <c r="F117" s="59"/>
    </row>
    <row r="118" spans="1:8" s="14" customFormat="1" x14ac:dyDescent="0.25">
      <c r="A118" s="38" t="s">
        <v>510</v>
      </c>
      <c r="B118" s="15" t="s">
        <v>211</v>
      </c>
      <c r="C118" s="70"/>
      <c r="D118" s="59"/>
      <c r="E118" s="59"/>
      <c r="F118" s="59"/>
    </row>
    <row r="119" spans="1:8" s="14" customFormat="1" x14ac:dyDescent="0.25">
      <c r="A119" s="38" t="s">
        <v>511</v>
      </c>
      <c r="B119" s="15" t="s">
        <v>212</v>
      </c>
      <c r="C119" s="70"/>
      <c r="D119" s="59"/>
      <c r="E119" s="59"/>
      <c r="F119" s="59"/>
    </row>
    <row r="120" spans="1:8" s="14" customFormat="1" x14ac:dyDescent="0.25">
      <c r="A120" s="38" t="s">
        <v>512</v>
      </c>
      <c r="B120" s="15" t="s">
        <v>213</v>
      </c>
      <c r="C120" s="70" t="str">
        <f>VLOOKUP(A120,Planilha1!A117:C457,3,0)</f>
        <v>-30</v>
      </c>
      <c r="D120" s="59"/>
      <c r="E120" s="59"/>
      <c r="F120" s="59"/>
    </row>
    <row r="121" spans="1:8" s="14" customFormat="1" x14ac:dyDescent="0.25">
      <c r="A121" s="38" t="s">
        <v>513</v>
      </c>
      <c r="B121" s="15" t="s">
        <v>198</v>
      </c>
      <c r="C121" s="70"/>
      <c r="D121" s="59"/>
      <c r="E121" s="59"/>
      <c r="F121" s="59"/>
    </row>
    <row r="122" spans="1:8" s="14" customFormat="1" x14ac:dyDescent="0.25">
      <c r="A122" s="38" t="s">
        <v>514</v>
      </c>
      <c r="B122" s="15" t="s">
        <v>214</v>
      </c>
      <c r="C122" s="70" t="str">
        <f>VLOOKUP(A122,Planilha1!A119:C459,3,0)</f>
        <v>23</v>
      </c>
      <c r="D122" s="59"/>
      <c r="E122" s="59"/>
      <c r="F122" s="53"/>
    </row>
    <row r="123" spans="1:8" s="14" customFormat="1" x14ac:dyDescent="0.25">
      <c r="A123" s="38" t="s">
        <v>515</v>
      </c>
      <c r="B123" s="15" t="s">
        <v>215</v>
      </c>
      <c r="C123" s="70" t="str">
        <f>VLOOKUP(A123,Planilha1!A120:C460,3,0)</f>
        <v>0</v>
      </c>
      <c r="D123" s="59"/>
      <c r="E123" s="59"/>
      <c r="F123" s="53"/>
    </row>
    <row r="124" spans="1:8" s="14" customFormat="1" x14ac:dyDescent="0.25">
      <c r="A124" s="38" t="s">
        <v>516</v>
      </c>
      <c r="B124" s="15" t="s">
        <v>216</v>
      </c>
      <c r="C124" s="70">
        <v>0</v>
      </c>
      <c r="D124" s="59">
        <v>0</v>
      </c>
      <c r="E124" s="59">
        <v>0</v>
      </c>
      <c r="F124" s="53">
        <v>0</v>
      </c>
    </row>
    <row r="125" spans="1:8" s="14" customFormat="1" x14ac:dyDescent="0.25">
      <c r="A125" s="38" t="s">
        <v>517</v>
      </c>
      <c r="B125" s="15" t="s">
        <v>217</v>
      </c>
      <c r="C125" s="71">
        <f>+C126+C127+C128+C129+C130+C131+C132+C133+C134+C135+C136+C137</f>
        <v>105939</v>
      </c>
      <c r="D125" s="52">
        <f>SUM(D126:D137)</f>
        <v>0</v>
      </c>
      <c r="E125" s="52">
        <f>SUM(E126:E137)</f>
        <v>0</v>
      </c>
      <c r="F125" s="52">
        <f>SUM(F126:F137)</f>
        <v>0</v>
      </c>
    </row>
    <row r="126" spans="1:8" s="14" customFormat="1" x14ac:dyDescent="0.25">
      <c r="A126" s="38" t="s">
        <v>518</v>
      </c>
      <c r="B126" s="15" t="s">
        <v>218</v>
      </c>
      <c r="C126" s="70" t="str">
        <f>VLOOKUP(A126,Planilha1!A123:C463,3,0)</f>
        <v>5.139</v>
      </c>
      <c r="D126" s="59"/>
      <c r="E126" s="59"/>
      <c r="F126" s="53"/>
    </row>
    <row r="127" spans="1:8" s="14" customFormat="1" x14ac:dyDescent="0.25">
      <c r="A127" s="38" t="s">
        <v>519</v>
      </c>
      <c r="B127" s="15" t="s">
        <v>219</v>
      </c>
      <c r="C127" s="70" t="str">
        <f>VLOOKUP(A127,Planilha1!A124:C464,3,0)</f>
        <v>0</v>
      </c>
      <c r="D127" s="59"/>
      <c r="E127" s="59"/>
      <c r="F127" s="53"/>
    </row>
    <row r="128" spans="1:8" s="14" customFormat="1" x14ac:dyDescent="0.25">
      <c r="A128" s="38" t="s">
        <v>520</v>
      </c>
      <c r="B128" s="15" t="s">
        <v>220</v>
      </c>
      <c r="C128" s="70" t="str">
        <f>VLOOKUP(A128,Planilha1!A125:C465,3,0)</f>
        <v>0</v>
      </c>
      <c r="D128" s="59"/>
      <c r="E128" s="59"/>
      <c r="F128" s="53"/>
    </row>
    <row r="129" spans="1:6" s="14" customFormat="1" x14ac:dyDescent="0.25">
      <c r="A129" s="38" t="s">
        <v>521</v>
      </c>
      <c r="B129" s="15" t="s">
        <v>221</v>
      </c>
      <c r="C129" s="70" t="str">
        <f>VLOOKUP(A129,Planilha1!A126:C466,3,0)</f>
        <v>0</v>
      </c>
      <c r="D129" s="59"/>
      <c r="E129" s="59"/>
      <c r="F129" s="53"/>
    </row>
    <row r="130" spans="1:6" s="14" customFormat="1" x14ac:dyDescent="0.25">
      <c r="A130" s="38" t="s">
        <v>522</v>
      </c>
      <c r="B130" s="15" t="s">
        <v>222</v>
      </c>
      <c r="C130" s="70" t="str">
        <f>VLOOKUP(A130,Planilha1!A127:C467,3,0)</f>
        <v>27.641</v>
      </c>
      <c r="D130" s="59"/>
      <c r="E130" s="59"/>
      <c r="F130" s="53"/>
    </row>
    <row r="131" spans="1:6" s="14" customFormat="1" x14ac:dyDescent="0.25">
      <c r="A131" s="38" t="s">
        <v>523</v>
      </c>
      <c r="B131" s="15" t="s">
        <v>223</v>
      </c>
      <c r="C131" s="70" t="str">
        <f>VLOOKUP(A131,Planilha1!A128:C468,3,0)</f>
        <v>0</v>
      </c>
      <c r="D131" s="59"/>
      <c r="E131" s="59"/>
      <c r="F131" s="53"/>
    </row>
    <row r="132" spans="1:6" s="14" customFormat="1" x14ac:dyDescent="0.25">
      <c r="A132" s="38" t="s">
        <v>524</v>
      </c>
      <c r="B132" s="15" t="s">
        <v>224</v>
      </c>
      <c r="C132" s="70" t="str">
        <f>VLOOKUP(A132,Planilha1!A129:C469,3,0)</f>
        <v>9.012</v>
      </c>
      <c r="D132" s="59"/>
      <c r="E132" s="59"/>
      <c r="F132" s="53"/>
    </row>
    <row r="133" spans="1:6" s="14" customFormat="1" x14ac:dyDescent="0.25">
      <c r="A133" s="38" t="s">
        <v>525</v>
      </c>
      <c r="B133" s="15" t="s">
        <v>225</v>
      </c>
      <c r="C133" s="70" t="str">
        <f>VLOOKUP(A133,Planilha1!A130:C470,3,0)</f>
        <v>0</v>
      </c>
      <c r="D133" s="59"/>
      <c r="E133" s="59"/>
      <c r="F133" s="53"/>
    </row>
    <row r="134" spans="1:6" s="14" customFormat="1" x14ac:dyDescent="0.25">
      <c r="A134" s="38" t="s">
        <v>526</v>
      </c>
      <c r="B134" s="15" t="s">
        <v>213</v>
      </c>
      <c r="C134" s="70" t="str">
        <f>VLOOKUP(A134,Planilha1!A131:C471,3,0)</f>
        <v>0</v>
      </c>
      <c r="D134" s="59"/>
      <c r="E134" s="59"/>
      <c r="F134" s="53"/>
    </row>
    <row r="135" spans="1:6" s="14" customFormat="1" x14ac:dyDescent="0.25">
      <c r="A135" s="38" t="s">
        <v>527</v>
      </c>
      <c r="B135" s="15" t="s">
        <v>226</v>
      </c>
      <c r="C135" s="70" t="str">
        <f>VLOOKUP(A135,Planilha1!A132:C472,3,0)</f>
        <v>0</v>
      </c>
      <c r="D135" s="59"/>
      <c r="E135" s="59"/>
      <c r="F135" s="53"/>
    </row>
    <row r="136" spans="1:6" s="14" customFormat="1" x14ac:dyDescent="0.25">
      <c r="A136" s="38" t="s">
        <v>528</v>
      </c>
      <c r="B136" s="15" t="s">
        <v>227</v>
      </c>
      <c r="C136" s="70" t="str">
        <f>VLOOKUP(A136,Planilha1!A133:C473,3,0)</f>
        <v>64.147</v>
      </c>
      <c r="D136" s="59"/>
      <c r="E136" s="59"/>
      <c r="F136" s="53"/>
    </row>
    <row r="137" spans="1:6" s="14" customFormat="1" x14ac:dyDescent="0.25">
      <c r="A137" s="38" t="s">
        <v>529</v>
      </c>
      <c r="B137" s="15" t="s">
        <v>228</v>
      </c>
      <c r="C137" s="70"/>
      <c r="D137" s="59"/>
      <c r="E137" s="59"/>
      <c r="F137" s="53"/>
    </row>
    <row r="138" spans="1:6" s="14" customFormat="1" x14ac:dyDescent="0.25">
      <c r="A138" s="38" t="s">
        <v>530</v>
      </c>
      <c r="B138" s="15" t="s">
        <v>229</v>
      </c>
      <c r="C138" s="70" t="str">
        <f>VLOOKUP(A138,Planilha1!A135:C475,3,0)</f>
        <v>43.868</v>
      </c>
      <c r="D138" s="59"/>
      <c r="E138" s="59"/>
      <c r="F138" s="53"/>
    </row>
    <row r="139" spans="1:6" s="14" customFormat="1" x14ac:dyDescent="0.25">
      <c r="A139" s="38" t="s">
        <v>531</v>
      </c>
      <c r="B139" s="15" t="s">
        <v>230</v>
      </c>
      <c r="C139" s="70">
        <v>0</v>
      </c>
      <c r="D139" s="59">
        <v>0</v>
      </c>
      <c r="E139" s="59">
        <v>0</v>
      </c>
      <c r="F139" s="53">
        <v>0</v>
      </c>
    </row>
    <row r="140" spans="1:6" s="14" customFormat="1" x14ac:dyDescent="0.25">
      <c r="A140" s="38" t="s">
        <v>532</v>
      </c>
      <c r="B140" s="15" t="s">
        <v>231</v>
      </c>
      <c r="C140" s="70">
        <v>0</v>
      </c>
      <c r="D140" s="59">
        <v>0</v>
      </c>
      <c r="E140" s="59">
        <v>0</v>
      </c>
      <c r="F140" s="53">
        <v>0</v>
      </c>
    </row>
    <row r="141" spans="1:6" s="14" customFormat="1" x14ac:dyDescent="0.25">
      <c r="A141" s="38" t="s">
        <v>533</v>
      </c>
      <c r="B141" s="15" t="s">
        <v>232</v>
      </c>
      <c r="C141" s="71" t="str">
        <f>+C142</f>
        <v>-15.005</v>
      </c>
      <c r="D141" s="52">
        <f>+D142</f>
        <v>0</v>
      </c>
      <c r="E141" s="52">
        <f>+E142</f>
        <v>0</v>
      </c>
      <c r="F141" s="52">
        <f>+F142</f>
        <v>0</v>
      </c>
    </row>
    <row r="142" spans="1:6" s="14" customFormat="1" x14ac:dyDescent="0.25">
      <c r="A142" s="38" t="s">
        <v>534</v>
      </c>
      <c r="B142" s="15" t="s">
        <v>233</v>
      </c>
      <c r="C142" s="70" t="str">
        <f>VLOOKUP(A142,Planilha1!A139:C479,3,0)</f>
        <v>-15.005</v>
      </c>
      <c r="D142" s="59"/>
      <c r="E142" s="59"/>
      <c r="F142" s="53"/>
    </row>
    <row r="145" spans="3:3" x14ac:dyDescent="0.25">
      <c r="C145" s="17">
        <f>+C125-105939</f>
        <v>0</v>
      </c>
    </row>
  </sheetData>
  <sheetProtection formatCells="0" formatColumns="0" formatRows="0" insertColumns="0" insertRows="0" insertHyperlinks="0" deleteColumns="0" deleteRows="0" sort="0" autoFilter="0" pivotTables="0"/>
  <autoFilter ref="B1:F142" xr:uid="{00000000-0009-0000-0000-000001000000}"/>
  <customSheetViews>
    <customSheetView guid="{D2FA1872-F536-4008-86AF-0B61FB56D908}">
      <pane xSplit="1" ySplit="1" topLeftCell="B2" activePane="bottomRight" state="frozen"/>
      <selection pane="bottomRight" activeCell="B24" sqref="B2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32"/>
  <sheetViews>
    <sheetView showGridLines="0" workbookViewId="0">
      <pane xSplit="1" ySplit="1" topLeftCell="B26" activePane="bottomRight" state="frozen"/>
      <selection activeCell="I25" sqref="I25"/>
      <selection pane="topRight" activeCell="I25" sqref="I25"/>
      <selection pane="bottomLeft" activeCell="I25" sqref="I25"/>
      <selection pane="bottomRight" activeCell="C34" sqref="C34"/>
    </sheetView>
  </sheetViews>
  <sheetFormatPr defaultRowHeight="15" x14ac:dyDescent="0.25"/>
  <cols>
    <col min="1" max="1" width="10.5703125" style="42" bestFit="1" customWidth="1"/>
    <col min="2" max="2" width="62.7109375" style="24" customWidth="1"/>
    <col min="3" max="4" width="17.85546875" style="25" customWidth="1"/>
    <col min="5" max="5" width="16.7109375" style="19" customWidth="1"/>
    <col min="6" max="6" width="16.7109375" style="29" customWidth="1"/>
    <col min="7" max="7" width="17.85546875" style="25" customWidth="1"/>
    <col min="8" max="8" width="4.28515625" style="19" customWidth="1"/>
    <col min="9" max="9" width="9.5703125" style="19" bestFit="1" customWidth="1"/>
    <col min="10" max="10" width="14" style="19" customWidth="1"/>
    <col min="11" max="16384" width="9.140625" style="19"/>
  </cols>
  <sheetData>
    <row r="1" spans="1:10" x14ac:dyDescent="0.25">
      <c r="A1" s="36" t="s">
        <v>3</v>
      </c>
      <c r="B1" s="10" t="s">
        <v>0</v>
      </c>
      <c r="C1" s="31" t="str">
        <f>+Ativo!C1</f>
        <v>1trim2024</v>
      </c>
      <c r="D1" s="31" t="str">
        <f>+Ativo!D1</f>
        <v>2trim2024</v>
      </c>
      <c r="E1" s="31" t="str">
        <f>+Ativo!E1</f>
        <v>3trim2024</v>
      </c>
      <c r="F1" s="31" t="str">
        <f>+Ativo!E1</f>
        <v>3trim2024</v>
      </c>
      <c r="G1" s="31" t="s">
        <v>1</v>
      </c>
    </row>
    <row r="2" spans="1:10" s="21" customFormat="1" x14ac:dyDescent="0.25">
      <c r="A2" s="40" t="s">
        <v>535</v>
      </c>
      <c r="B2" s="20" t="s">
        <v>563</v>
      </c>
      <c r="C2" s="75" t="str">
        <f>VLOOKUP(+A2,Planilha1!A221:C342,3,0)</f>
        <v>334.478</v>
      </c>
      <c r="D2" s="57"/>
      <c r="E2" s="57"/>
      <c r="F2" s="57"/>
      <c r="G2" s="57">
        <f>+C2+D2+E2+F2</f>
        <v>334478</v>
      </c>
      <c r="I2" s="26"/>
      <c r="J2" s="35"/>
    </row>
    <row r="3" spans="1:10" s="21" customFormat="1" x14ac:dyDescent="0.25">
      <c r="A3" s="40" t="s">
        <v>536</v>
      </c>
      <c r="B3" s="20" t="s">
        <v>564</v>
      </c>
      <c r="C3" s="75" t="str">
        <f>VLOOKUP(+A3,Planilha1!A222:C343,3,0)</f>
        <v>-171.821</v>
      </c>
      <c r="D3" s="57"/>
      <c r="E3" s="57"/>
      <c r="F3" s="57"/>
      <c r="G3" s="57">
        <f>+C3+D3+E3+F3</f>
        <v>-171821</v>
      </c>
      <c r="I3" s="26"/>
      <c r="J3" s="35"/>
    </row>
    <row r="4" spans="1:10" s="21" customFormat="1" x14ac:dyDescent="0.25">
      <c r="A4" s="40" t="s">
        <v>537</v>
      </c>
      <c r="B4" s="20" t="s">
        <v>565</v>
      </c>
      <c r="C4" s="76">
        <f>+C2+C3</f>
        <v>162657</v>
      </c>
      <c r="D4" s="58">
        <f>+D2+D3</f>
        <v>0</v>
      </c>
      <c r="E4" s="58">
        <f>+E2+E3</f>
        <v>0</v>
      </c>
      <c r="F4" s="58">
        <f>+F2+F3</f>
        <v>0</v>
      </c>
      <c r="G4" s="58">
        <f>+G2+G3</f>
        <v>162657</v>
      </c>
      <c r="H4" s="22"/>
      <c r="I4" s="26"/>
      <c r="J4" s="35"/>
    </row>
    <row r="5" spans="1:10" s="21" customFormat="1" x14ac:dyDescent="0.25">
      <c r="A5" s="40" t="s">
        <v>538</v>
      </c>
      <c r="B5" s="20" t="s">
        <v>566</v>
      </c>
      <c r="C5" s="76">
        <f>+C6+C7+C8+C9+C10</f>
        <v>-89319</v>
      </c>
      <c r="D5" s="58">
        <f>SUM(D6:D11)</f>
        <v>0</v>
      </c>
      <c r="E5" s="58">
        <f>SUM(E6:E11)</f>
        <v>0</v>
      </c>
      <c r="F5" s="58">
        <f>SUM(F6:F11)</f>
        <v>0</v>
      </c>
      <c r="G5" s="58">
        <f>SUM(G6:G11)</f>
        <v>-89319</v>
      </c>
      <c r="I5" s="26"/>
      <c r="J5" s="35"/>
    </row>
    <row r="6" spans="1:10" s="21" customFormat="1" x14ac:dyDescent="0.25">
      <c r="A6" s="40" t="s">
        <v>539</v>
      </c>
      <c r="B6" s="20" t="s">
        <v>567</v>
      </c>
      <c r="C6" s="75" t="str">
        <f>VLOOKUP(+A6,Planilha1!A225:C346,3,0)</f>
        <v>-43.424</v>
      </c>
      <c r="D6" s="57"/>
      <c r="E6" s="57"/>
      <c r="F6" s="57"/>
      <c r="G6" s="57">
        <f t="shared" ref="G6:G11" si="0">+C6+D6+E6+F6</f>
        <v>-43424</v>
      </c>
      <c r="I6" s="26"/>
      <c r="J6" s="35"/>
    </row>
    <row r="7" spans="1:10" s="21" customFormat="1" x14ac:dyDescent="0.25">
      <c r="A7" s="40" t="s">
        <v>540</v>
      </c>
      <c r="B7" s="20" t="s">
        <v>568</v>
      </c>
      <c r="C7" s="75" t="str">
        <f>VLOOKUP(+A7,Planilha1!A226:C347,3,0)</f>
        <v>-63.404</v>
      </c>
      <c r="D7" s="57"/>
      <c r="E7" s="57"/>
      <c r="F7" s="57"/>
      <c r="G7" s="57">
        <f t="shared" si="0"/>
        <v>-63404</v>
      </c>
      <c r="I7" s="26"/>
      <c r="J7" s="35"/>
    </row>
    <row r="8" spans="1:10" s="21" customFormat="1" x14ac:dyDescent="0.25">
      <c r="A8" s="41" t="s">
        <v>541</v>
      </c>
      <c r="B8" s="23" t="s">
        <v>569</v>
      </c>
      <c r="C8" s="75"/>
      <c r="D8" s="57"/>
      <c r="E8" s="57"/>
      <c r="F8" s="57"/>
      <c r="G8" s="57">
        <f t="shared" si="0"/>
        <v>0</v>
      </c>
      <c r="H8" s="22"/>
      <c r="I8" s="26"/>
      <c r="J8" s="35"/>
    </row>
    <row r="9" spans="1:10" s="21" customFormat="1" x14ac:dyDescent="0.25">
      <c r="A9" s="41" t="s">
        <v>542</v>
      </c>
      <c r="B9" s="23" t="s">
        <v>570</v>
      </c>
      <c r="C9" s="75" t="str">
        <f>VLOOKUP(+A9,Planilha1!A228:C349,3,0)</f>
        <v>17.573</v>
      </c>
      <c r="D9" s="57"/>
      <c r="E9" s="57"/>
      <c r="F9" s="57"/>
      <c r="G9" s="57">
        <f t="shared" si="0"/>
        <v>17573</v>
      </c>
      <c r="I9" s="26"/>
      <c r="J9" s="35"/>
    </row>
    <row r="10" spans="1:10" s="21" customFormat="1" x14ac:dyDescent="0.25">
      <c r="A10" s="40" t="s">
        <v>543</v>
      </c>
      <c r="B10" s="20" t="s">
        <v>571</v>
      </c>
      <c r="C10" s="75" t="str">
        <f>VLOOKUP(+A10,Planilha1!A229:C350,3,0)</f>
        <v>-64</v>
      </c>
      <c r="D10" s="57"/>
      <c r="E10" s="57"/>
      <c r="F10" s="57"/>
      <c r="G10" s="57">
        <f t="shared" si="0"/>
        <v>-64</v>
      </c>
      <c r="H10" s="22"/>
      <c r="I10" s="26"/>
      <c r="J10" s="35"/>
    </row>
    <row r="11" spans="1:10" s="21" customFormat="1" x14ac:dyDescent="0.25">
      <c r="A11" s="41" t="s">
        <v>544</v>
      </c>
      <c r="B11" s="23" t="s">
        <v>572</v>
      </c>
      <c r="C11" s="75"/>
      <c r="D11" s="57"/>
      <c r="E11" s="57"/>
      <c r="F11" s="57"/>
      <c r="G11" s="57">
        <f t="shared" si="0"/>
        <v>0</v>
      </c>
      <c r="I11" s="26"/>
      <c r="J11" s="35"/>
    </row>
    <row r="12" spans="1:10" s="21" customFormat="1" x14ac:dyDescent="0.25">
      <c r="A12" s="41" t="s">
        <v>545</v>
      </c>
      <c r="B12" s="23" t="s">
        <v>573</v>
      </c>
      <c r="C12" s="76">
        <f>+C4+C5</f>
        <v>73338</v>
      </c>
      <c r="D12" s="58">
        <f>+D4+D5</f>
        <v>0</v>
      </c>
      <c r="E12" s="58">
        <f>+E4+E5</f>
        <v>0</v>
      </c>
      <c r="F12" s="58">
        <f>+F4+F5</f>
        <v>0</v>
      </c>
      <c r="G12" s="58">
        <f>+G4+G5</f>
        <v>73338</v>
      </c>
      <c r="I12" s="26"/>
      <c r="J12" s="35"/>
    </row>
    <row r="13" spans="1:10" s="21" customFormat="1" x14ac:dyDescent="0.25">
      <c r="A13" s="41" t="s">
        <v>546</v>
      </c>
      <c r="B13" s="23" t="s">
        <v>574</v>
      </c>
      <c r="C13" s="76">
        <f>+C14+C15</f>
        <v>-25035</v>
      </c>
      <c r="D13" s="58">
        <f>+D14+D15</f>
        <v>0</v>
      </c>
      <c r="E13" s="58">
        <f>+E14+E15</f>
        <v>0</v>
      </c>
      <c r="F13" s="58">
        <f>+F14+F15</f>
        <v>0</v>
      </c>
      <c r="G13" s="58">
        <f>+G14+G15</f>
        <v>-25035</v>
      </c>
      <c r="I13" s="26"/>
      <c r="J13" s="35"/>
    </row>
    <row r="14" spans="1:10" x14ac:dyDescent="0.25">
      <c r="A14" s="40" t="s">
        <v>547</v>
      </c>
      <c r="B14" s="20" t="s">
        <v>575</v>
      </c>
      <c r="C14" s="75" t="str">
        <f>VLOOKUP(+A14,Planilha1!A233:C354,3,0)</f>
        <v>17.130</v>
      </c>
      <c r="D14" s="57"/>
      <c r="E14" s="57"/>
      <c r="F14" s="57"/>
      <c r="G14" s="57">
        <f>+C14+D14+E14+F14</f>
        <v>17130</v>
      </c>
      <c r="I14" s="26"/>
      <c r="J14" s="35"/>
    </row>
    <row r="15" spans="1:10" s="21" customFormat="1" x14ac:dyDescent="0.25">
      <c r="A15" s="41" t="s">
        <v>548</v>
      </c>
      <c r="B15" s="23" t="s">
        <v>576</v>
      </c>
      <c r="C15" s="75" t="str">
        <f>VLOOKUP(+A15,Planilha1!A234:C355,3,0)</f>
        <v>-42.165</v>
      </c>
      <c r="D15" s="57"/>
      <c r="E15" s="57"/>
      <c r="F15" s="57"/>
      <c r="G15" s="57">
        <f>+C15+D15+E15+F15</f>
        <v>-42165</v>
      </c>
      <c r="I15" s="26"/>
      <c r="J15" s="35"/>
    </row>
    <row r="16" spans="1:10" s="21" customFormat="1" x14ac:dyDescent="0.25">
      <c r="A16" s="41" t="s">
        <v>549</v>
      </c>
      <c r="B16" s="23" t="s">
        <v>577</v>
      </c>
      <c r="C16" s="76">
        <f>+C12+C13</f>
        <v>48303</v>
      </c>
      <c r="D16" s="58">
        <f>+D12+D13</f>
        <v>0</v>
      </c>
      <c r="E16" s="58">
        <f>+E12+E13</f>
        <v>0</v>
      </c>
      <c r="F16" s="58">
        <f>+F12+F13</f>
        <v>0</v>
      </c>
      <c r="G16" s="58">
        <f>+G12+G13</f>
        <v>48303</v>
      </c>
      <c r="I16" s="26"/>
      <c r="J16" s="35"/>
    </row>
    <row r="17" spans="1:10" s="21" customFormat="1" x14ac:dyDescent="0.25">
      <c r="A17" s="41" t="s">
        <v>550</v>
      </c>
      <c r="B17" s="23" t="s">
        <v>578</v>
      </c>
      <c r="C17" s="76">
        <f>+C18+C19</f>
        <v>-4435</v>
      </c>
      <c r="D17" s="58">
        <f>+D18+D19</f>
        <v>0</v>
      </c>
      <c r="E17" s="58">
        <f>+E18+E19</f>
        <v>0</v>
      </c>
      <c r="F17" s="58">
        <f>+F18+F19</f>
        <v>0</v>
      </c>
      <c r="G17" s="58">
        <f>+G18+G19</f>
        <v>-4435</v>
      </c>
      <c r="I17" s="26"/>
      <c r="J17" s="35"/>
    </row>
    <row r="18" spans="1:10" s="21" customFormat="1" x14ac:dyDescent="0.25">
      <c r="A18" s="41" t="s">
        <v>551</v>
      </c>
      <c r="B18" s="23" t="s">
        <v>579</v>
      </c>
      <c r="C18" s="75" t="str">
        <f>VLOOKUP(+A18,Planilha1!A237:C358,3,0)</f>
        <v>-4.923</v>
      </c>
      <c r="D18" s="57"/>
      <c r="E18" s="57"/>
      <c r="F18" s="57"/>
      <c r="G18" s="57">
        <f>+C18+D18+E18+F18</f>
        <v>-4923</v>
      </c>
      <c r="I18" s="26"/>
      <c r="J18" s="35"/>
    </row>
    <row r="19" spans="1:10" s="21" customFormat="1" x14ac:dyDescent="0.25">
      <c r="A19" s="41" t="s">
        <v>552</v>
      </c>
      <c r="B19" s="23" t="s">
        <v>580</v>
      </c>
      <c r="C19" s="75" t="str">
        <f>VLOOKUP(+A19,Planilha1!A238:C359,3,0)</f>
        <v>488</v>
      </c>
      <c r="D19" s="57"/>
      <c r="E19" s="57"/>
      <c r="F19" s="57"/>
      <c r="G19" s="57">
        <f>+C19+D19+E19+F19</f>
        <v>488</v>
      </c>
      <c r="I19" s="26"/>
      <c r="J19" s="35"/>
    </row>
    <row r="20" spans="1:10" s="21" customFormat="1" x14ac:dyDescent="0.25">
      <c r="A20" s="41" t="s">
        <v>553</v>
      </c>
      <c r="B20" s="23" t="s">
        <v>581</v>
      </c>
      <c r="C20" s="76">
        <f>+C16+C17</f>
        <v>43868</v>
      </c>
      <c r="D20" s="58">
        <f>+D16+D17</f>
        <v>0</v>
      </c>
      <c r="E20" s="58">
        <f>+E16+E17</f>
        <v>0</v>
      </c>
      <c r="F20" s="58">
        <f>+F16+F17</f>
        <v>0</v>
      </c>
      <c r="G20" s="58">
        <f>+G16+G17</f>
        <v>43868</v>
      </c>
      <c r="I20" s="26"/>
      <c r="J20" s="35"/>
    </row>
    <row r="21" spans="1:10" s="21" customFormat="1" x14ac:dyDescent="0.25">
      <c r="A21" s="41" t="s">
        <v>554</v>
      </c>
      <c r="B21" s="23" t="s">
        <v>582</v>
      </c>
      <c r="C21" s="75">
        <v>0</v>
      </c>
      <c r="D21" s="57">
        <v>0</v>
      </c>
      <c r="E21" s="57">
        <v>0</v>
      </c>
      <c r="F21" s="57">
        <v>0</v>
      </c>
      <c r="G21" s="57">
        <f>+C21+D21+E21+F21</f>
        <v>0</v>
      </c>
      <c r="I21" s="26"/>
      <c r="J21" s="35"/>
    </row>
    <row r="22" spans="1:10" s="21" customFormat="1" x14ac:dyDescent="0.25">
      <c r="A22" s="41" t="s">
        <v>555</v>
      </c>
      <c r="B22" s="23" t="s">
        <v>583</v>
      </c>
      <c r="C22" s="75">
        <v>0</v>
      </c>
      <c r="D22" s="57">
        <v>0</v>
      </c>
      <c r="E22" s="57">
        <v>0</v>
      </c>
      <c r="F22" s="57">
        <v>0</v>
      </c>
      <c r="G22" s="57">
        <f>+C22+D22+E22+F22</f>
        <v>0</v>
      </c>
      <c r="I22" s="26"/>
      <c r="J22" s="35"/>
    </row>
    <row r="23" spans="1:10" s="21" customFormat="1" x14ac:dyDescent="0.25">
      <c r="A23" s="41" t="s">
        <v>556</v>
      </c>
      <c r="B23" s="23" t="s">
        <v>584</v>
      </c>
      <c r="C23" s="75">
        <v>0</v>
      </c>
      <c r="D23" s="57">
        <v>0</v>
      </c>
      <c r="E23" s="57">
        <v>0</v>
      </c>
      <c r="F23" s="57">
        <v>0</v>
      </c>
      <c r="G23" s="57">
        <f>+C23+D23+E23+F23</f>
        <v>0</v>
      </c>
      <c r="I23" s="26"/>
      <c r="J23" s="35"/>
    </row>
    <row r="24" spans="1:10" s="21" customFormat="1" x14ac:dyDescent="0.25">
      <c r="A24" s="41" t="s">
        <v>557</v>
      </c>
      <c r="B24" s="23" t="s">
        <v>585</v>
      </c>
      <c r="C24" s="76">
        <f>+C20+C21+C22+C23</f>
        <v>43868</v>
      </c>
      <c r="D24" s="58">
        <f>+D20+D21+D22+D23</f>
        <v>0</v>
      </c>
      <c r="E24" s="58">
        <f>+E20+E21+E22+E23</f>
        <v>0</v>
      </c>
      <c r="F24" s="58">
        <f>+F20+F21+F22+F23</f>
        <v>0</v>
      </c>
      <c r="G24" s="58">
        <f>+G20+G21+G22+G23</f>
        <v>43868</v>
      </c>
      <c r="I24" s="26"/>
      <c r="J24" s="35"/>
    </row>
    <row r="25" spans="1:10" s="21" customFormat="1" x14ac:dyDescent="0.25">
      <c r="A25" s="41" t="s">
        <v>558</v>
      </c>
      <c r="B25" s="23" t="s">
        <v>586</v>
      </c>
      <c r="C25" s="75">
        <v>0</v>
      </c>
      <c r="D25" s="57">
        <v>0</v>
      </c>
      <c r="E25" s="57">
        <v>0</v>
      </c>
      <c r="F25" s="57">
        <v>0</v>
      </c>
      <c r="G25" s="57">
        <f>+C25+D25+E25+F25</f>
        <v>0</v>
      </c>
      <c r="I25" s="46"/>
      <c r="J25" s="35"/>
    </row>
    <row r="26" spans="1:10" s="21" customFormat="1" x14ac:dyDescent="0.25">
      <c r="A26" s="41" t="s">
        <v>559</v>
      </c>
      <c r="B26" s="23" t="s">
        <v>587</v>
      </c>
      <c r="C26" s="75">
        <f>VLOOKUP(+A26,Planilha1!A245:C366,3,0)</f>
        <v>0</v>
      </c>
      <c r="D26" s="57">
        <v>0</v>
      </c>
      <c r="E26" s="57">
        <v>0</v>
      </c>
      <c r="F26" s="57">
        <v>0</v>
      </c>
      <c r="G26" s="57">
        <f>+C26+D26+E26+F26</f>
        <v>0</v>
      </c>
      <c r="I26" s="46"/>
      <c r="J26" s="35"/>
    </row>
    <row r="27" spans="1:10" s="21" customFormat="1" x14ac:dyDescent="0.25">
      <c r="A27" s="41" t="s">
        <v>560</v>
      </c>
      <c r="B27" s="23" t="s">
        <v>588</v>
      </c>
      <c r="C27" s="75" t="str">
        <f>VLOOKUP(+A27,Planilha1!A246:C367,3,0)</f>
        <v>0,07305</v>
      </c>
      <c r="D27" s="34">
        <f t="shared" ref="D27:G27" si="1">D28+D29</f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I27" s="46"/>
      <c r="J27" s="35"/>
    </row>
    <row r="28" spans="1:10" s="21" customFormat="1" x14ac:dyDescent="0.25">
      <c r="A28" s="41" t="s">
        <v>561</v>
      </c>
      <c r="B28" s="23" t="s">
        <v>589</v>
      </c>
      <c r="C28" s="75">
        <v>0</v>
      </c>
      <c r="D28" s="57">
        <v>0</v>
      </c>
      <c r="E28" s="57">
        <v>0</v>
      </c>
      <c r="F28" s="57">
        <v>0</v>
      </c>
      <c r="G28" s="57">
        <f>+C28+D28+E28+F28</f>
        <v>0</v>
      </c>
      <c r="I28" s="46"/>
      <c r="J28" s="35"/>
    </row>
    <row r="29" spans="1:10" s="21" customFormat="1" x14ac:dyDescent="0.25">
      <c r="A29" s="41" t="s">
        <v>562</v>
      </c>
      <c r="B29" s="23" t="s">
        <v>588</v>
      </c>
      <c r="C29" s="75" t="str">
        <f>VLOOKUP(+A29,Planilha1!A248:C369,3,0)</f>
        <v>0,07305</v>
      </c>
      <c r="D29" s="47"/>
      <c r="E29" s="47"/>
      <c r="F29" s="47"/>
      <c r="G29" s="47"/>
      <c r="I29" s="46"/>
      <c r="J29" s="50"/>
    </row>
    <row r="32" spans="1:10" x14ac:dyDescent="0.25">
      <c r="E32" s="51"/>
      <c r="G32" s="49"/>
    </row>
  </sheetData>
  <sheetProtection formatCells="0" formatColumns="0" formatRows="0" insertColumns="0" insertRows="0" insertHyperlinks="0" deleteColumns="0" deleteRows="0" sort="0" autoFilter="0" pivotTables="0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48"/>
  <sheetViews>
    <sheetView showGridLines="0" tabSelected="1" zoomScaleNormal="100" workbookViewId="0">
      <pane xSplit="1" ySplit="1" topLeftCell="B2" activePane="bottomRight" state="frozen"/>
      <selection activeCell="B39" sqref="B39"/>
      <selection pane="topRight" activeCell="B39" sqref="B39"/>
      <selection pane="bottomLeft" activeCell="B39" sqref="B39"/>
      <selection pane="bottomRight" activeCell="B43" sqref="B43"/>
    </sheetView>
  </sheetViews>
  <sheetFormatPr defaultRowHeight="15" x14ac:dyDescent="0.25"/>
  <cols>
    <col min="1" max="1" width="10.5703125" style="28" bestFit="1" customWidth="1"/>
    <col min="2" max="2" width="60" style="14" customWidth="1"/>
    <col min="3" max="4" width="15.7109375" style="8" customWidth="1"/>
    <col min="5" max="5" width="15.7109375" style="13" customWidth="1"/>
    <col min="6" max="6" width="15.7109375" style="30" customWidth="1"/>
    <col min="7" max="7" width="15.7109375" customWidth="1"/>
    <col min="10" max="10" width="16" customWidth="1"/>
  </cols>
  <sheetData>
    <row r="1" spans="1:10" x14ac:dyDescent="0.25">
      <c r="A1" s="36" t="s">
        <v>3</v>
      </c>
      <c r="B1" s="10" t="s">
        <v>0</v>
      </c>
      <c r="C1" s="12" t="s">
        <v>591</v>
      </c>
      <c r="D1" s="12" t="s">
        <v>592</v>
      </c>
      <c r="E1" s="16" t="s">
        <v>593</v>
      </c>
      <c r="F1" s="32" t="s">
        <v>594</v>
      </c>
      <c r="G1" s="16" t="s">
        <v>2</v>
      </c>
    </row>
    <row r="2" spans="1:10" x14ac:dyDescent="0.25">
      <c r="A2" s="38" t="s">
        <v>4</v>
      </c>
      <c r="B2" s="15" t="s">
        <v>242</v>
      </c>
      <c r="C2" s="71">
        <f>+C3+C18</f>
        <v>66684</v>
      </c>
      <c r="D2" s="52">
        <f>+D3+D18</f>
        <v>0</v>
      </c>
      <c r="E2" s="52">
        <f>+E3+E18</f>
        <v>0</v>
      </c>
      <c r="F2" s="52">
        <f>+F3+F18</f>
        <v>0</v>
      </c>
      <c r="G2" s="52">
        <f>+G3+G18</f>
        <v>0</v>
      </c>
      <c r="H2" s="27"/>
    </row>
    <row r="3" spans="1:10" x14ac:dyDescent="0.25">
      <c r="A3" s="38" t="s">
        <v>5</v>
      </c>
      <c r="B3" s="15" t="s">
        <v>243</v>
      </c>
      <c r="C3" s="71">
        <f>+C4+C5+C6+C7+C8+C9+C10+C11+C12+C13+C14+C15+C16+C17</f>
        <v>137436</v>
      </c>
      <c r="D3" s="52">
        <f>SUM(D4:D17)</f>
        <v>0</v>
      </c>
      <c r="E3" s="52">
        <f>SUM(E4:E17)</f>
        <v>0</v>
      </c>
      <c r="F3" s="52">
        <f>SUM(F4:F17)</f>
        <v>0</v>
      </c>
      <c r="G3" s="52">
        <f>SUM(G4:G17)</f>
        <v>0</v>
      </c>
      <c r="H3" s="27"/>
      <c r="I3" s="14"/>
      <c r="J3" s="27"/>
    </row>
    <row r="4" spans="1:10" x14ac:dyDescent="0.25">
      <c r="A4" s="38" t="s">
        <v>6</v>
      </c>
      <c r="B4" s="15" t="s">
        <v>244</v>
      </c>
      <c r="C4" s="77" t="str">
        <f>VLOOKUP(A4,Planilha1!A2:C343,3,0)</f>
        <v>48.303</v>
      </c>
      <c r="D4" s="56"/>
      <c r="E4" s="56"/>
      <c r="F4" s="53"/>
      <c r="G4" s="56"/>
      <c r="H4" s="27"/>
      <c r="I4" s="14"/>
    </row>
    <row r="5" spans="1:10" x14ac:dyDescent="0.25">
      <c r="A5" s="38" t="s">
        <v>7</v>
      </c>
      <c r="B5" s="15" t="s">
        <v>245</v>
      </c>
      <c r="C5" s="77" t="str">
        <f>VLOOKUP(A5,Planilha1!A3:C344,3,0)</f>
        <v>22.976</v>
      </c>
      <c r="D5" s="56"/>
      <c r="E5" s="56"/>
      <c r="F5" s="53"/>
      <c r="G5" s="56"/>
      <c r="H5" s="27"/>
      <c r="I5" s="14"/>
    </row>
    <row r="6" spans="1:10" x14ac:dyDescent="0.25">
      <c r="A6" s="38" t="s">
        <v>8</v>
      </c>
      <c r="B6" s="15" t="s">
        <v>246</v>
      </c>
      <c r="C6" s="77" t="str">
        <f>VLOOKUP(A6,Planilha1!A4:C345,3,0)</f>
        <v>64</v>
      </c>
      <c r="D6" s="56"/>
      <c r="E6" s="56"/>
      <c r="F6" s="53"/>
      <c r="G6" s="56"/>
      <c r="H6" s="27"/>
      <c r="I6" s="14"/>
    </row>
    <row r="7" spans="1:10" x14ac:dyDescent="0.25">
      <c r="A7" s="38" t="s">
        <v>9</v>
      </c>
      <c r="B7" s="5" t="s">
        <v>317</v>
      </c>
      <c r="C7" s="77" t="str">
        <f>VLOOKUP(A7,Planilha1!A5:C346,3,0)</f>
        <v>20.174</v>
      </c>
      <c r="D7" s="56"/>
      <c r="E7" s="56"/>
      <c r="F7" s="53"/>
      <c r="G7" s="56"/>
      <c r="H7" s="27"/>
      <c r="I7" s="14"/>
    </row>
    <row r="8" spans="1:10" x14ac:dyDescent="0.25">
      <c r="A8" s="38" t="s">
        <v>10</v>
      </c>
      <c r="B8" s="5" t="s">
        <v>318</v>
      </c>
      <c r="C8" s="77" t="str">
        <f>VLOOKUP(A8,Planilha1!A6:C347,3,0)</f>
        <v>4.385</v>
      </c>
      <c r="D8" s="56"/>
      <c r="E8" s="56"/>
      <c r="F8" s="53"/>
      <c r="G8" s="56"/>
      <c r="H8" s="27"/>
      <c r="I8" s="14"/>
    </row>
    <row r="9" spans="1:10" x14ac:dyDescent="0.25">
      <c r="A9" s="38" t="s">
        <v>11</v>
      </c>
      <c r="B9" s="15" t="s">
        <v>247</v>
      </c>
      <c r="C9" s="77" t="str">
        <f>VLOOKUP(A9,Planilha1!A7:C348,3,0)</f>
        <v>-488</v>
      </c>
      <c r="D9" s="56"/>
      <c r="E9" s="56"/>
      <c r="F9" s="53"/>
      <c r="G9" s="56"/>
      <c r="H9" s="27"/>
      <c r="I9" s="14"/>
    </row>
    <row r="10" spans="1:10" x14ac:dyDescent="0.25">
      <c r="A10" s="38" t="s">
        <v>12</v>
      </c>
      <c r="B10" s="15" t="s">
        <v>248</v>
      </c>
      <c r="C10" s="77" t="str">
        <f>VLOOKUP(A10,Planilha1!A8:C349,3,0)</f>
        <v>35.819</v>
      </c>
      <c r="D10" s="56"/>
      <c r="E10" s="56"/>
      <c r="F10" s="53"/>
      <c r="G10" s="56"/>
      <c r="H10" s="27"/>
      <c r="I10" s="14"/>
    </row>
    <row r="11" spans="1:10" x14ac:dyDescent="0.25">
      <c r="A11" s="38" t="s">
        <v>13</v>
      </c>
      <c r="B11" s="15" t="s">
        <v>249</v>
      </c>
      <c r="C11" s="77" t="str">
        <f>VLOOKUP(A11,Planilha1!A9:C350,3,0)</f>
        <v>-2.256</v>
      </c>
      <c r="D11" s="56"/>
      <c r="E11" s="56"/>
      <c r="F11" s="53"/>
      <c r="G11" s="56"/>
      <c r="H11" s="27"/>
      <c r="I11" s="14"/>
    </row>
    <row r="12" spans="1:10" x14ac:dyDescent="0.25">
      <c r="A12" s="38" t="s">
        <v>14</v>
      </c>
      <c r="B12" s="15" t="s">
        <v>250</v>
      </c>
      <c r="C12" s="77" t="str">
        <f>VLOOKUP(A12,Planilha1!A10:C351,3,0)</f>
        <v>0</v>
      </c>
      <c r="D12" s="56"/>
      <c r="E12" s="56"/>
      <c r="F12" s="53"/>
      <c r="G12" s="56"/>
      <c r="H12" s="27"/>
      <c r="I12" s="14"/>
    </row>
    <row r="13" spans="1:10" s="14" customFormat="1" x14ac:dyDescent="0.25">
      <c r="A13" s="38" t="s">
        <v>15</v>
      </c>
      <c r="B13" s="15" t="s">
        <v>251</v>
      </c>
      <c r="C13" s="77" t="str">
        <f>VLOOKUP(A13,Planilha1!A11:C352,3,0)</f>
        <v>4.334</v>
      </c>
      <c r="D13" s="56"/>
      <c r="E13" s="56"/>
      <c r="F13" s="53"/>
      <c r="G13" s="56"/>
      <c r="H13" s="27"/>
    </row>
    <row r="14" spans="1:10" x14ac:dyDescent="0.25">
      <c r="A14" s="38" t="s">
        <v>16</v>
      </c>
      <c r="B14" s="15" t="s">
        <v>252</v>
      </c>
      <c r="C14" s="77"/>
      <c r="D14" s="56"/>
      <c r="E14" s="56"/>
      <c r="F14" s="53"/>
      <c r="G14" s="56"/>
      <c r="H14" s="27"/>
      <c r="I14" s="14"/>
    </row>
    <row r="15" spans="1:10" x14ac:dyDescent="0.25">
      <c r="A15" s="38" t="s">
        <v>17</v>
      </c>
      <c r="B15" s="15" t="s">
        <v>253</v>
      </c>
      <c r="C15" s="77" t="str">
        <f>VLOOKUP(A15,Planilha1!A13:C354,3,0)</f>
        <v>3.700</v>
      </c>
      <c r="D15" s="56"/>
      <c r="E15" s="56"/>
      <c r="F15" s="53"/>
      <c r="G15" s="56"/>
      <c r="H15" s="27"/>
      <c r="I15" s="14"/>
    </row>
    <row r="16" spans="1:10" s="14" customFormat="1" x14ac:dyDescent="0.25">
      <c r="A16" s="38" t="s">
        <v>18</v>
      </c>
      <c r="B16" s="15" t="s">
        <v>319</v>
      </c>
      <c r="C16" s="77" t="str">
        <f>VLOOKUP(A16,Planilha1!A14:C355,3,0)</f>
        <v>425</v>
      </c>
      <c r="D16" s="56"/>
      <c r="E16" s="56"/>
      <c r="F16" s="53"/>
      <c r="G16" s="56"/>
      <c r="H16" s="27"/>
    </row>
    <row r="17" spans="1:10" s="14" customFormat="1" x14ac:dyDescent="0.25">
      <c r="A17" s="38" t="s">
        <v>314</v>
      </c>
      <c r="B17" s="67" t="s">
        <v>590</v>
      </c>
      <c r="C17" s="77" t="str">
        <f>VLOOKUP(A17,Planilha1!A15:C356,3,0)</f>
        <v>0</v>
      </c>
      <c r="D17" s="56"/>
      <c r="E17" s="56"/>
      <c r="F17" s="53"/>
      <c r="G17" s="56"/>
      <c r="H17" s="27"/>
    </row>
    <row r="18" spans="1:10" x14ac:dyDescent="0.25">
      <c r="A18" s="38" t="s">
        <v>19</v>
      </c>
      <c r="B18" s="15" t="s">
        <v>254</v>
      </c>
      <c r="C18" s="71">
        <f>+C19+C20+C21+C22+C23+C24+C25+C26</f>
        <v>-70752</v>
      </c>
      <c r="D18" s="52">
        <f>SUM(D19:D26)</f>
        <v>0</v>
      </c>
      <c r="E18" s="52">
        <f>SUM(E19:E26)</f>
        <v>0</v>
      </c>
      <c r="F18" s="52">
        <f>SUM(F19:F26)</f>
        <v>0</v>
      </c>
      <c r="G18" s="52">
        <f>SUM(G19:G27)</f>
        <v>0</v>
      </c>
      <c r="H18" s="27"/>
      <c r="I18" s="14"/>
    </row>
    <row r="19" spans="1:10" x14ac:dyDescent="0.25">
      <c r="A19" s="38" t="s">
        <v>20</v>
      </c>
      <c r="B19" s="15" t="s">
        <v>255</v>
      </c>
      <c r="C19" s="77" t="str">
        <f>VLOOKUP(A19,Planilha1!A18:C359,3,0)</f>
        <v>-27.050</v>
      </c>
      <c r="D19" s="56"/>
      <c r="E19" s="56"/>
      <c r="F19" s="53"/>
      <c r="G19" s="56"/>
      <c r="H19" s="27"/>
      <c r="I19" s="14"/>
    </row>
    <row r="20" spans="1:10" x14ac:dyDescent="0.25">
      <c r="A20" s="38" t="s">
        <v>21</v>
      </c>
      <c r="B20" s="15" t="s">
        <v>97</v>
      </c>
      <c r="C20" s="77" t="str">
        <f>VLOOKUP(A20,Planilha1!A19:C360,3,0)</f>
        <v>890</v>
      </c>
      <c r="D20" s="56"/>
      <c r="E20" s="56"/>
      <c r="F20" s="53"/>
      <c r="G20" s="56"/>
      <c r="H20" s="27"/>
      <c r="I20" s="14"/>
    </row>
    <row r="21" spans="1:10" x14ac:dyDescent="0.25">
      <c r="A21" s="38" t="s">
        <v>22</v>
      </c>
      <c r="B21" s="15" t="s">
        <v>256</v>
      </c>
      <c r="C21" s="77" t="str">
        <f>VLOOKUP(A21,Planilha1!A20:C361,3,0)</f>
        <v>1.581</v>
      </c>
      <c r="D21" s="56"/>
      <c r="E21" s="56"/>
      <c r="F21" s="53"/>
      <c r="G21" s="56"/>
      <c r="H21" s="27"/>
      <c r="I21" s="14"/>
    </row>
    <row r="22" spans="1:10" x14ac:dyDescent="0.25">
      <c r="A22" s="38" t="s">
        <v>23</v>
      </c>
      <c r="B22" s="15" t="s">
        <v>257</v>
      </c>
      <c r="C22" s="77" t="str">
        <f>VLOOKUP(A22,Planilha1!A21:C362,3,0)</f>
        <v>-16.492</v>
      </c>
      <c r="D22" s="56"/>
      <c r="E22" s="56"/>
      <c r="F22" s="53"/>
      <c r="G22" s="56"/>
      <c r="H22" s="27"/>
      <c r="I22" s="14"/>
    </row>
    <row r="23" spans="1:10" x14ac:dyDescent="0.25">
      <c r="A23" s="38" t="s">
        <v>24</v>
      </c>
      <c r="B23" s="15" t="s">
        <v>258</v>
      </c>
      <c r="C23" s="77" t="str">
        <f>VLOOKUP(A23,Planilha1!A22:C363,3,0)</f>
        <v>-3.095</v>
      </c>
      <c r="D23" s="56"/>
      <c r="E23" s="56"/>
      <c r="F23" s="53"/>
      <c r="G23" s="56"/>
      <c r="H23" s="27"/>
      <c r="I23" s="14"/>
    </row>
    <row r="24" spans="1:10" x14ac:dyDescent="0.25">
      <c r="A24" s="38" t="s">
        <v>25</v>
      </c>
      <c r="B24" s="15" t="s">
        <v>259</v>
      </c>
      <c r="C24" s="77" t="str">
        <f>VLOOKUP(A24,Planilha1!A23:C364,3,0)</f>
        <v>-19.102</v>
      </c>
      <c r="D24" s="56"/>
      <c r="E24" s="56"/>
      <c r="F24" s="53"/>
      <c r="G24" s="56"/>
      <c r="H24" s="27"/>
      <c r="I24" s="14"/>
    </row>
    <row r="25" spans="1:10" x14ac:dyDescent="0.25">
      <c r="A25" s="37" t="s">
        <v>26</v>
      </c>
      <c r="B25" s="18" t="s">
        <v>260</v>
      </c>
      <c r="C25" s="77" t="str">
        <f>VLOOKUP(A25,Planilha1!A24:C365,3,0)</f>
        <v>-6.173</v>
      </c>
      <c r="D25" s="56"/>
      <c r="E25" s="56"/>
      <c r="F25" s="53"/>
      <c r="G25" s="56"/>
      <c r="H25" s="27"/>
      <c r="I25" s="14"/>
    </row>
    <row r="26" spans="1:10" x14ac:dyDescent="0.25">
      <c r="A26" s="38" t="s">
        <v>27</v>
      </c>
      <c r="B26" s="15" t="s">
        <v>261</v>
      </c>
      <c r="C26" s="77" t="str">
        <f>VLOOKUP(A26,Planilha1!A25:C366,3,0)</f>
        <v>-1.311</v>
      </c>
      <c r="D26" s="56"/>
      <c r="E26" s="56"/>
      <c r="F26" s="53"/>
      <c r="G26" s="56"/>
      <c r="H26" s="27"/>
      <c r="I26" s="14"/>
    </row>
    <row r="27" spans="1:10" x14ac:dyDescent="0.25">
      <c r="A27" s="38" t="s">
        <v>28</v>
      </c>
      <c r="B27" s="15" t="s">
        <v>105</v>
      </c>
      <c r="C27" s="77">
        <v>0</v>
      </c>
      <c r="D27" s="56">
        <v>0</v>
      </c>
      <c r="E27" s="56">
        <v>0</v>
      </c>
      <c r="F27" s="53">
        <v>0</v>
      </c>
      <c r="G27" s="56">
        <f t="shared" ref="G27" si="0">+C27+D27+E27+F27</f>
        <v>0</v>
      </c>
      <c r="H27" s="27"/>
      <c r="I27" s="14"/>
    </row>
    <row r="28" spans="1:10" x14ac:dyDescent="0.25">
      <c r="A28" s="38" t="s">
        <v>29</v>
      </c>
      <c r="B28" s="15" t="s">
        <v>262</v>
      </c>
      <c r="C28" s="71" t="str">
        <f>+C29</f>
        <v>-87.136</v>
      </c>
      <c r="D28" s="52">
        <f>+D29</f>
        <v>0</v>
      </c>
      <c r="E28" s="52">
        <f>+E29</f>
        <v>0</v>
      </c>
      <c r="F28" s="52">
        <f>+F29</f>
        <v>0</v>
      </c>
      <c r="G28" s="52">
        <f>SUM(G29:G29)</f>
        <v>0</v>
      </c>
      <c r="H28" s="27"/>
      <c r="I28" s="14"/>
    </row>
    <row r="29" spans="1:10" s="14" customFormat="1" x14ac:dyDescent="0.25">
      <c r="A29" s="38" t="s">
        <v>30</v>
      </c>
      <c r="B29" s="15" t="s">
        <v>263</v>
      </c>
      <c r="C29" s="77" t="str">
        <f>VLOOKUP(A29,Planilha1!A28:C369,3,0)</f>
        <v>-87.136</v>
      </c>
      <c r="D29" s="56"/>
      <c r="E29" s="56"/>
      <c r="F29" s="53"/>
      <c r="G29" s="56"/>
      <c r="H29" s="27"/>
    </row>
    <row r="30" spans="1:10" x14ac:dyDescent="0.25">
      <c r="A30" s="38" t="s">
        <v>31</v>
      </c>
      <c r="B30" s="15" t="s">
        <v>264</v>
      </c>
      <c r="C30" s="71">
        <f>+C31+C32+C33+C34+C35+C36+C37</f>
        <v>26391</v>
      </c>
      <c r="D30" s="52">
        <f>SUM(D31:D37)</f>
        <v>0</v>
      </c>
      <c r="E30" s="52">
        <f>SUM(E31:E37)</f>
        <v>0</v>
      </c>
      <c r="F30" s="52">
        <f>SUM(F31:F37)</f>
        <v>0</v>
      </c>
      <c r="G30" s="52">
        <f>SUM(G31:G37)</f>
        <v>0</v>
      </c>
      <c r="H30" s="27"/>
      <c r="I30" s="14"/>
    </row>
    <row r="31" spans="1:10" x14ac:dyDescent="0.25">
      <c r="A31" s="38" t="s">
        <v>32</v>
      </c>
      <c r="B31" s="15" t="s">
        <v>265</v>
      </c>
      <c r="C31" s="77" t="str">
        <f>VLOOKUP(A31,Planilha1!A30:C371,3,0)</f>
        <v>57.095</v>
      </c>
      <c r="D31" s="56"/>
      <c r="E31" s="56"/>
      <c r="F31" s="53"/>
      <c r="G31" s="56"/>
      <c r="H31" s="27"/>
      <c r="I31" s="14"/>
      <c r="J31" s="27"/>
    </row>
    <row r="32" spans="1:10" x14ac:dyDescent="0.25">
      <c r="A32" s="37" t="s">
        <v>33</v>
      </c>
      <c r="B32" s="5" t="s">
        <v>266</v>
      </c>
      <c r="C32" s="77" t="str">
        <f>VLOOKUP(A32,Planilha1!A31:C372,3,0)</f>
        <v>0</v>
      </c>
      <c r="D32" s="56"/>
      <c r="E32" s="56"/>
      <c r="F32" s="53"/>
      <c r="G32" s="56"/>
      <c r="H32" s="27"/>
      <c r="I32" s="14"/>
    </row>
    <row r="33" spans="1:10" s="14" customFormat="1" x14ac:dyDescent="0.25">
      <c r="A33" s="37" t="s">
        <v>34</v>
      </c>
      <c r="B33" s="5" t="s">
        <v>267</v>
      </c>
      <c r="C33" s="77" t="str">
        <f>VLOOKUP(A33,Planilha1!A32:C373,3,0)</f>
        <v>0</v>
      </c>
      <c r="D33" s="56"/>
      <c r="E33" s="56"/>
      <c r="F33" s="53"/>
      <c r="G33" s="56"/>
      <c r="H33" s="27"/>
    </row>
    <row r="34" spans="1:10" x14ac:dyDescent="0.25">
      <c r="A34" s="38" t="s">
        <v>35</v>
      </c>
      <c r="B34" s="15" t="s">
        <v>268</v>
      </c>
      <c r="C34" s="77"/>
      <c r="D34" s="56"/>
      <c r="E34" s="56"/>
      <c r="F34" s="53"/>
      <c r="G34" s="56"/>
      <c r="H34" s="27"/>
      <c r="I34" s="14"/>
    </row>
    <row r="35" spans="1:10" x14ac:dyDescent="0.25">
      <c r="A35" s="38" t="s">
        <v>36</v>
      </c>
      <c r="B35" s="15" t="s">
        <v>269</v>
      </c>
      <c r="C35" s="77" t="str">
        <f>VLOOKUP(A35,Planilha1!A34:C375,3,0)</f>
        <v>-21.141</v>
      </c>
      <c r="D35" s="56"/>
      <c r="E35" s="56"/>
      <c r="F35" s="53"/>
      <c r="G35" s="56"/>
      <c r="H35" s="27"/>
      <c r="I35" s="14"/>
    </row>
    <row r="36" spans="1:10" x14ac:dyDescent="0.25">
      <c r="A36" s="38" t="s">
        <v>37</v>
      </c>
      <c r="B36" s="15" t="s">
        <v>1088</v>
      </c>
      <c r="C36" s="77" t="str">
        <f>VLOOKUP(A36,Planilha1!A35:C376,3,0)</f>
        <v>-9.533</v>
      </c>
      <c r="D36" s="56"/>
      <c r="E36" s="56"/>
      <c r="F36" s="53"/>
      <c r="G36" s="56"/>
      <c r="H36" s="27"/>
      <c r="I36" s="14"/>
    </row>
    <row r="37" spans="1:10" s="14" customFormat="1" x14ac:dyDescent="0.25">
      <c r="A37" s="38" t="s">
        <v>42</v>
      </c>
      <c r="B37" s="15" t="s">
        <v>1087</v>
      </c>
      <c r="C37" s="77" t="str">
        <f>VLOOKUP(A37,Planilha1!A36:C377,3,0)</f>
        <v>-30</v>
      </c>
      <c r="D37" s="56"/>
      <c r="E37" s="56"/>
      <c r="F37" s="53"/>
      <c r="G37" s="56"/>
      <c r="H37" s="27"/>
    </row>
    <row r="38" spans="1:10" x14ac:dyDescent="0.25">
      <c r="A38" s="38" t="s">
        <v>38</v>
      </c>
      <c r="B38" s="15" t="s">
        <v>270</v>
      </c>
      <c r="C38" s="77">
        <v>0</v>
      </c>
      <c r="D38" s="56">
        <v>0</v>
      </c>
      <c r="E38" s="56">
        <v>0</v>
      </c>
      <c r="F38" s="53">
        <v>0</v>
      </c>
      <c r="G38" s="56">
        <f t="shared" ref="G38" si="1">+C38+D38+E38+F38</f>
        <v>0</v>
      </c>
      <c r="H38" s="27"/>
      <c r="I38" s="14"/>
    </row>
    <row r="39" spans="1:10" x14ac:dyDescent="0.25">
      <c r="A39" s="38" t="s">
        <v>39</v>
      </c>
      <c r="B39" s="15" t="s">
        <v>271</v>
      </c>
      <c r="C39" s="71">
        <f>+C41-C40</f>
        <v>5939</v>
      </c>
      <c r="D39" s="52">
        <f>+D41-D40</f>
        <v>0</v>
      </c>
      <c r="E39" s="52">
        <f>+E41-E40</f>
        <v>0</v>
      </c>
      <c r="F39" s="52">
        <f>+F41-F40</f>
        <v>0</v>
      </c>
      <c r="G39" s="52">
        <f>+G41-G40</f>
        <v>0</v>
      </c>
      <c r="H39" s="27"/>
      <c r="I39" s="14"/>
      <c r="J39" s="27"/>
    </row>
    <row r="40" spans="1:10" x14ac:dyDescent="0.25">
      <c r="A40" s="38" t="s">
        <v>40</v>
      </c>
      <c r="B40" s="15" t="s">
        <v>272</v>
      </c>
      <c r="C40" s="77" t="str">
        <f>VLOOKUP(A40,Planilha1!A39:C380,3,0)</f>
        <v>320.445</v>
      </c>
      <c r="D40" s="53"/>
      <c r="E40" s="53"/>
      <c r="F40" s="53"/>
      <c r="G40" s="53"/>
      <c r="H40" s="27"/>
      <c r="I40" s="14"/>
      <c r="J40" s="27"/>
    </row>
    <row r="41" spans="1:10" s="14" customFormat="1" x14ac:dyDescent="0.25">
      <c r="A41" s="38" t="s">
        <v>41</v>
      </c>
      <c r="B41" s="15" t="s">
        <v>273</v>
      </c>
      <c r="C41" s="77" t="str">
        <f>VLOOKUP(A41,Planilha1!A40:C381,3,0)</f>
        <v>326.384</v>
      </c>
      <c r="D41" s="53"/>
      <c r="E41" s="53"/>
      <c r="F41" s="53"/>
      <c r="G41" s="53"/>
      <c r="H41" s="27"/>
      <c r="J41" s="27"/>
    </row>
    <row r="42" spans="1:10" x14ac:dyDescent="0.25">
      <c r="H42" s="27"/>
    </row>
    <row r="43" spans="1:10" x14ac:dyDescent="0.25">
      <c r="C43" s="8">
        <f>-C39+C30+C28+C2</f>
        <v>0</v>
      </c>
      <c r="D43" s="13">
        <f>-D39+D30+D28+D2</f>
        <v>0</v>
      </c>
      <c r="E43" s="13">
        <f>-E39+E30+E28+E2</f>
        <v>0</v>
      </c>
      <c r="F43" s="13">
        <f>-F39+F30+F28+F2</f>
        <v>0</v>
      </c>
      <c r="G43" s="13">
        <f>-G39+G30+G28+G2</f>
        <v>0</v>
      </c>
      <c r="H43" s="27"/>
    </row>
    <row r="44" spans="1:10" x14ac:dyDescent="0.25">
      <c r="G44" s="27"/>
      <c r="H44" s="27"/>
    </row>
    <row r="45" spans="1:10" x14ac:dyDescent="0.25">
      <c r="G45" s="27"/>
      <c r="H45" s="27"/>
    </row>
    <row r="46" spans="1:10" x14ac:dyDescent="0.25">
      <c r="G46" s="27"/>
    </row>
    <row r="47" spans="1:10" x14ac:dyDescent="0.25">
      <c r="G47" s="27"/>
    </row>
    <row r="48" spans="1:10" x14ac:dyDescent="0.25">
      <c r="G48" s="27"/>
    </row>
  </sheetData>
  <autoFilter ref="B1:F40" xr:uid="{00000000-0009-0000-0000-000003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44"/>
  <sheetViews>
    <sheetView showGridLines="0" workbookViewId="0">
      <pane xSplit="1" ySplit="1" topLeftCell="B18" activePane="bottomRight" state="frozen"/>
      <selection activeCell="I25" sqref="I25"/>
      <selection pane="topRight" activeCell="I25" sqref="I25"/>
      <selection pane="bottomLeft" activeCell="I25" sqref="I25"/>
      <selection pane="bottomRight" activeCell="C45" sqref="C45"/>
    </sheetView>
  </sheetViews>
  <sheetFormatPr defaultRowHeight="15" x14ac:dyDescent="0.25"/>
  <cols>
    <col min="1" max="1" width="10.5703125" style="14" bestFit="1" customWidth="1"/>
    <col min="2" max="2" width="55.7109375" style="14" customWidth="1"/>
    <col min="3" max="3" width="15.7109375" customWidth="1"/>
    <col min="4" max="4" width="15.7109375" style="14" customWidth="1"/>
    <col min="5" max="5" width="15.7109375" customWidth="1"/>
    <col min="6" max="6" width="15.7109375" style="28" customWidth="1"/>
    <col min="7" max="7" width="15.7109375" style="14" customWidth="1"/>
    <col min="8" max="8" width="15.28515625" customWidth="1"/>
    <col min="9" max="9" width="16.28515625" customWidth="1"/>
  </cols>
  <sheetData>
    <row r="1" spans="1:10" s="9" customFormat="1" x14ac:dyDescent="0.25">
      <c r="A1" s="36" t="s">
        <v>3</v>
      </c>
      <c r="B1" s="10" t="s">
        <v>0</v>
      </c>
      <c r="C1" s="11" t="str">
        <f>+Ativo!C1</f>
        <v>1trim2024</v>
      </c>
      <c r="D1" s="11" t="str">
        <f>+Ativo!D1</f>
        <v>2trim2024</v>
      </c>
      <c r="E1" s="11" t="str">
        <f>+Ativo!E1</f>
        <v>3trim2024</v>
      </c>
      <c r="F1" s="31" t="str">
        <f>+Ativo!F1</f>
        <v>4trim2024</v>
      </c>
      <c r="G1" s="11" t="s">
        <v>2</v>
      </c>
    </row>
    <row r="2" spans="1:10" x14ac:dyDescent="0.25">
      <c r="A2" s="15" t="s">
        <v>43</v>
      </c>
      <c r="B2" s="15" t="s">
        <v>274</v>
      </c>
      <c r="C2" s="71">
        <f>+C3+C4+C8+C9</f>
        <v>347706</v>
      </c>
      <c r="D2" s="52">
        <f>+D3+D4+D8+D9</f>
        <v>0</v>
      </c>
      <c r="E2" s="52">
        <f>+E3+E4+E8+E9</f>
        <v>0</v>
      </c>
      <c r="F2" s="52">
        <f>+F3+F4+F8+F9</f>
        <v>0</v>
      </c>
      <c r="G2" s="52">
        <f>+G3+G4+G8+G9</f>
        <v>347706</v>
      </c>
      <c r="H2" s="13"/>
      <c r="I2" s="13"/>
      <c r="J2" s="13"/>
    </row>
    <row r="3" spans="1:10" x14ac:dyDescent="0.25">
      <c r="A3" s="15" t="s">
        <v>44</v>
      </c>
      <c r="B3" s="15" t="s">
        <v>275</v>
      </c>
      <c r="C3" s="77" t="str">
        <f>VLOOKUP(+A3,Planilha1!A301:C342,3,0)</f>
        <v>336.050</v>
      </c>
      <c r="D3" s="53"/>
      <c r="E3" s="53"/>
      <c r="F3" s="53"/>
      <c r="G3" s="53">
        <f>+C3+D3+E3+F3</f>
        <v>336050</v>
      </c>
      <c r="H3" s="13"/>
      <c r="I3" s="13"/>
      <c r="J3" s="13"/>
    </row>
    <row r="4" spans="1:10" x14ac:dyDescent="0.25">
      <c r="A4" s="15" t="s">
        <v>45</v>
      </c>
      <c r="B4" s="15" t="s">
        <v>276</v>
      </c>
      <c r="C4" s="71">
        <f>+C5+C6+C7</f>
        <v>30455</v>
      </c>
      <c r="D4" s="52">
        <f>+D5+D6+D7</f>
        <v>0</v>
      </c>
      <c r="E4" s="52">
        <f>+E5+E6+E7</f>
        <v>0</v>
      </c>
      <c r="F4" s="52">
        <f>+F5+F6+F7</f>
        <v>0</v>
      </c>
      <c r="G4" s="52">
        <f>+G5+G6+G7</f>
        <v>30455</v>
      </c>
      <c r="H4" s="13"/>
      <c r="I4" s="13"/>
      <c r="J4" s="13"/>
    </row>
    <row r="5" spans="1:10" s="14" customFormat="1" x14ac:dyDescent="0.25">
      <c r="A5" s="15" t="s">
        <v>46</v>
      </c>
      <c r="B5" s="15" t="s">
        <v>277</v>
      </c>
      <c r="C5" s="77" t="str">
        <f>VLOOKUP(+A5,Planilha1!A303:C344,3,0)</f>
        <v>11.676</v>
      </c>
      <c r="D5" s="53"/>
      <c r="E5" s="53"/>
      <c r="F5" s="53"/>
      <c r="G5" s="53">
        <f t="shared" ref="G5:G44" si="0">+C5+D5+E5+F5</f>
        <v>11676</v>
      </c>
      <c r="H5" s="13"/>
      <c r="I5" s="13"/>
      <c r="J5" s="13"/>
    </row>
    <row r="6" spans="1:10" s="14" customFormat="1" x14ac:dyDescent="0.25">
      <c r="A6" s="15" t="s">
        <v>47</v>
      </c>
      <c r="B6" s="15" t="s">
        <v>278</v>
      </c>
      <c r="C6" s="77" t="str">
        <f>VLOOKUP(+A6,Planilha1!A304:C345,3,0)</f>
        <v>1.269</v>
      </c>
      <c r="D6" s="53"/>
      <c r="E6" s="53"/>
      <c r="F6" s="53"/>
      <c r="G6" s="53">
        <f t="shared" si="0"/>
        <v>1269</v>
      </c>
      <c r="H6" s="13"/>
      <c r="I6" s="13"/>
      <c r="J6" s="13"/>
    </row>
    <row r="7" spans="1:10" s="14" customFormat="1" x14ac:dyDescent="0.25">
      <c r="A7" s="15" t="s">
        <v>48</v>
      </c>
      <c r="B7" s="15" t="s">
        <v>279</v>
      </c>
      <c r="C7" s="77" t="str">
        <f>VLOOKUP(+A7,Planilha1!A305:C346,3,0)</f>
        <v>17.510</v>
      </c>
      <c r="D7" s="53"/>
      <c r="E7" s="53"/>
      <c r="F7" s="53"/>
      <c r="G7" s="53">
        <f t="shared" si="0"/>
        <v>17510</v>
      </c>
      <c r="H7" s="13"/>
      <c r="I7" s="13"/>
      <c r="J7" s="13"/>
    </row>
    <row r="8" spans="1:10" x14ac:dyDescent="0.25">
      <c r="A8" s="15" t="s">
        <v>49</v>
      </c>
      <c r="B8" s="15" t="s">
        <v>280</v>
      </c>
      <c r="C8" s="77" t="str">
        <f>VLOOKUP(+A8,Planilha1!A306:C347,3,0)</f>
        <v>5.761</v>
      </c>
      <c r="D8" s="53"/>
      <c r="E8" s="53"/>
      <c r="F8" s="53"/>
      <c r="G8" s="53">
        <f t="shared" si="0"/>
        <v>5761</v>
      </c>
      <c r="H8" s="13"/>
      <c r="I8" s="13"/>
      <c r="J8" s="13"/>
    </row>
    <row r="9" spans="1:10" x14ac:dyDescent="0.25">
      <c r="A9" s="15" t="s">
        <v>50</v>
      </c>
      <c r="B9" s="15" t="s">
        <v>281</v>
      </c>
      <c r="C9" s="77" t="str">
        <f>VLOOKUP(+A9,Planilha1!A307:C348,3,0)</f>
        <v>-24.560</v>
      </c>
      <c r="D9" s="53"/>
      <c r="E9" s="53"/>
      <c r="F9" s="53"/>
      <c r="G9" s="53">
        <f t="shared" si="0"/>
        <v>-24560</v>
      </c>
      <c r="H9" s="13"/>
      <c r="I9" s="13"/>
      <c r="J9" s="13"/>
    </row>
    <row r="10" spans="1:10" x14ac:dyDescent="0.25">
      <c r="A10" s="15" t="s">
        <v>51</v>
      </c>
      <c r="B10" s="15" t="s">
        <v>282</v>
      </c>
      <c r="C10" s="71">
        <f>+C11+C12+C13+C14</f>
        <v>-90347</v>
      </c>
      <c r="D10" s="52">
        <f>+D11+D12+D13+D14</f>
        <v>0</v>
      </c>
      <c r="E10" s="52">
        <f>+E11+E12+E13+E14</f>
        <v>0</v>
      </c>
      <c r="F10" s="52">
        <f>+F11+F12+F13+F14</f>
        <v>0</v>
      </c>
      <c r="G10" s="52">
        <f>+G11+G12+G13+G14</f>
        <v>-90347</v>
      </c>
      <c r="H10" s="13"/>
      <c r="I10" s="13"/>
      <c r="J10" s="13"/>
    </row>
    <row r="11" spans="1:10" x14ac:dyDescent="0.25">
      <c r="A11" s="15" t="s">
        <v>52</v>
      </c>
      <c r="B11" s="15" t="s">
        <v>283</v>
      </c>
      <c r="C11" s="77" t="str">
        <f>VLOOKUP(+A11,Planilha1!A309:C350,3,0)</f>
        <v>-59.852</v>
      </c>
      <c r="D11" s="53"/>
      <c r="E11" s="53"/>
      <c r="F11" s="53"/>
      <c r="G11" s="53">
        <f t="shared" si="0"/>
        <v>-59852</v>
      </c>
      <c r="H11" s="13"/>
      <c r="I11" s="13"/>
      <c r="J11" s="13"/>
    </row>
    <row r="12" spans="1:10" x14ac:dyDescent="0.25">
      <c r="A12" s="15" t="s">
        <v>53</v>
      </c>
      <c r="B12" s="15" t="s">
        <v>284</v>
      </c>
      <c r="C12" s="77" t="str">
        <f>VLOOKUP(+A12,Planilha1!A310:C351,3,0)</f>
        <v>-20.699</v>
      </c>
      <c r="D12" s="53"/>
      <c r="E12" s="53"/>
      <c r="F12" s="53"/>
      <c r="G12" s="53">
        <f t="shared" si="0"/>
        <v>-20699</v>
      </c>
      <c r="H12" s="13"/>
      <c r="I12" s="13"/>
      <c r="J12" s="13"/>
    </row>
    <row r="13" spans="1:10" x14ac:dyDescent="0.25">
      <c r="A13" s="15" t="s">
        <v>54</v>
      </c>
      <c r="B13" s="15" t="s">
        <v>285</v>
      </c>
      <c r="C13" s="77"/>
      <c r="D13" s="53"/>
      <c r="E13" s="53"/>
      <c r="F13" s="53"/>
      <c r="G13" s="53">
        <f t="shared" si="0"/>
        <v>0</v>
      </c>
      <c r="H13" s="13"/>
      <c r="I13" s="13"/>
      <c r="J13" s="48"/>
    </row>
    <row r="14" spans="1:10" x14ac:dyDescent="0.25">
      <c r="A14" s="15" t="s">
        <v>55</v>
      </c>
      <c r="B14" s="15" t="s">
        <v>105</v>
      </c>
      <c r="C14" s="71" t="str">
        <f>C15</f>
        <v>-9.796</v>
      </c>
      <c r="D14" s="52">
        <f t="shared" ref="D14:F14" si="1">D15</f>
        <v>0</v>
      </c>
      <c r="E14" s="52">
        <f t="shared" si="1"/>
        <v>0</v>
      </c>
      <c r="F14" s="52">
        <f t="shared" si="1"/>
        <v>0</v>
      </c>
      <c r="G14" s="52">
        <f>+G15</f>
        <v>-9796</v>
      </c>
      <c r="H14" s="13"/>
      <c r="I14" s="13"/>
      <c r="J14" s="13"/>
    </row>
    <row r="15" spans="1:10" x14ac:dyDescent="0.25">
      <c r="A15" s="15" t="s">
        <v>56</v>
      </c>
      <c r="B15" s="15" t="s">
        <v>286</v>
      </c>
      <c r="C15" s="77" t="str">
        <f>VLOOKUP(+A15,Planilha1!A313:C354,3,0)</f>
        <v>-9.796</v>
      </c>
      <c r="D15" s="53"/>
      <c r="E15" s="53"/>
      <c r="F15" s="53"/>
      <c r="G15" s="53">
        <f t="shared" si="0"/>
        <v>-9796</v>
      </c>
      <c r="H15" s="13"/>
      <c r="I15" s="13"/>
      <c r="J15" s="13"/>
    </row>
    <row r="16" spans="1:10" x14ac:dyDescent="0.25">
      <c r="A16" s="15" t="s">
        <v>57</v>
      </c>
      <c r="B16" s="15" t="s">
        <v>287</v>
      </c>
      <c r="C16" s="71">
        <f>+C2+C10</f>
        <v>257359</v>
      </c>
      <c r="D16" s="52">
        <f>+D2+D10</f>
        <v>0</v>
      </c>
      <c r="E16" s="52">
        <f>+E2+E10</f>
        <v>0</v>
      </c>
      <c r="F16" s="52">
        <f>+F2+F10</f>
        <v>0</v>
      </c>
      <c r="G16" s="52">
        <f>+G2+G10</f>
        <v>257359</v>
      </c>
      <c r="H16" s="13"/>
      <c r="I16" s="13"/>
      <c r="J16" s="13"/>
    </row>
    <row r="17" spans="1:10" x14ac:dyDescent="0.25">
      <c r="A17" s="15" t="s">
        <v>58</v>
      </c>
      <c r="B17" s="15" t="s">
        <v>288</v>
      </c>
      <c r="C17" s="71" t="str">
        <f>+C18</f>
        <v>-22.976</v>
      </c>
      <c r="D17" s="52">
        <f>+D18</f>
        <v>0</v>
      </c>
      <c r="E17" s="52">
        <f>+E18</f>
        <v>0</v>
      </c>
      <c r="F17" s="52">
        <f>+F18</f>
        <v>0</v>
      </c>
      <c r="G17" s="52">
        <f>+G18</f>
        <v>-22976</v>
      </c>
      <c r="H17" s="13"/>
      <c r="I17" s="13"/>
      <c r="J17" s="13"/>
    </row>
    <row r="18" spans="1:10" x14ac:dyDescent="0.25">
      <c r="A18" s="15" t="s">
        <v>59</v>
      </c>
      <c r="B18" s="15" t="s">
        <v>289</v>
      </c>
      <c r="C18" s="77" t="str">
        <f>VLOOKUP(+A18,Planilha1!A316:C357,3,0)</f>
        <v>-22.976</v>
      </c>
      <c r="D18" s="53"/>
      <c r="E18" s="54"/>
      <c r="F18" s="53"/>
      <c r="G18" s="55">
        <f t="shared" si="0"/>
        <v>-22976</v>
      </c>
      <c r="H18" s="13"/>
      <c r="I18" s="13"/>
      <c r="J18" s="13"/>
    </row>
    <row r="19" spans="1:10" x14ac:dyDescent="0.25">
      <c r="A19" s="15" t="s">
        <v>60</v>
      </c>
      <c r="B19" s="15" t="s">
        <v>290</v>
      </c>
      <c r="C19" s="77"/>
      <c r="D19" s="53"/>
      <c r="E19" s="53"/>
      <c r="F19" s="53"/>
      <c r="G19" s="53">
        <f t="shared" si="0"/>
        <v>0</v>
      </c>
      <c r="H19" s="13"/>
      <c r="I19" s="13"/>
      <c r="J19" s="13"/>
    </row>
    <row r="20" spans="1:10" x14ac:dyDescent="0.25">
      <c r="A20" s="15" t="s">
        <v>61</v>
      </c>
      <c r="B20" s="15" t="s">
        <v>291</v>
      </c>
      <c r="C20" s="71">
        <f>+C16+C17</f>
        <v>234383</v>
      </c>
      <c r="D20" s="52">
        <f>+D16+D17</f>
        <v>0</v>
      </c>
      <c r="E20" s="52">
        <f>+E16+E17</f>
        <v>0</v>
      </c>
      <c r="F20" s="52">
        <f>+F16+F17</f>
        <v>0</v>
      </c>
      <c r="G20" s="52">
        <f>+G16+G17</f>
        <v>234383</v>
      </c>
      <c r="H20" s="13"/>
      <c r="I20" s="13"/>
      <c r="J20" s="13"/>
    </row>
    <row r="21" spans="1:10" x14ac:dyDescent="0.25">
      <c r="A21" s="15" t="s">
        <v>62</v>
      </c>
      <c r="B21" s="15" t="s">
        <v>292</v>
      </c>
      <c r="C21" s="71">
        <f>+C22+C23</f>
        <v>17130</v>
      </c>
      <c r="D21" s="52">
        <f>+D22+D23</f>
        <v>0</v>
      </c>
      <c r="E21" s="52">
        <f>+E22+E23</f>
        <v>0</v>
      </c>
      <c r="F21" s="52">
        <f>+F22+F23</f>
        <v>0</v>
      </c>
      <c r="G21" s="52">
        <f>+G22+G23</f>
        <v>17130</v>
      </c>
      <c r="H21" s="13"/>
      <c r="I21" s="13"/>
      <c r="J21" s="13"/>
    </row>
    <row r="22" spans="1:10" x14ac:dyDescent="0.25">
      <c r="A22" s="15" t="s">
        <v>63</v>
      </c>
      <c r="B22" s="15" t="s">
        <v>240</v>
      </c>
      <c r="C22" s="77"/>
      <c r="D22" s="53"/>
      <c r="E22" s="53"/>
      <c r="F22" s="53"/>
      <c r="G22" s="53">
        <f t="shared" si="0"/>
        <v>0</v>
      </c>
      <c r="H22" s="13"/>
      <c r="I22" s="13"/>
      <c r="J22" s="13"/>
    </row>
    <row r="23" spans="1:10" x14ac:dyDescent="0.25">
      <c r="A23" s="15" t="s">
        <v>64</v>
      </c>
      <c r="B23" s="15" t="s">
        <v>241</v>
      </c>
      <c r="C23" s="77" t="str">
        <f>VLOOKUP(+A23,Planilha1!A321:C362,3,0)</f>
        <v>17.130</v>
      </c>
      <c r="D23" s="53"/>
      <c r="E23" s="53"/>
      <c r="F23" s="53"/>
      <c r="G23" s="53">
        <f t="shared" si="0"/>
        <v>17130</v>
      </c>
      <c r="H23" s="13"/>
      <c r="I23" s="13"/>
      <c r="J23" s="13"/>
    </row>
    <row r="24" spans="1:10" x14ac:dyDescent="0.25">
      <c r="A24" s="15" t="s">
        <v>65</v>
      </c>
      <c r="B24" s="15" t="s">
        <v>105</v>
      </c>
      <c r="C24" s="77"/>
      <c r="D24" s="53"/>
      <c r="E24" s="53"/>
      <c r="F24" s="53"/>
      <c r="G24" s="53">
        <f t="shared" si="0"/>
        <v>0</v>
      </c>
      <c r="H24" s="13"/>
      <c r="I24" s="13"/>
      <c r="J24" s="13"/>
    </row>
    <row r="25" spans="1:10" s="14" customFormat="1" x14ac:dyDescent="0.25">
      <c r="A25" s="15" t="s">
        <v>66</v>
      </c>
      <c r="B25" s="15" t="s">
        <v>293</v>
      </c>
      <c r="C25" s="71">
        <f>+C20+C21</f>
        <v>251513</v>
      </c>
      <c r="D25" s="52">
        <f>+D20+D21</f>
        <v>0</v>
      </c>
      <c r="E25" s="52">
        <f>+E20+E21</f>
        <v>0</v>
      </c>
      <c r="F25" s="52">
        <f>+F20+F21</f>
        <v>0</v>
      </c>
      <c r="G25" s="52">
        <f>+G20+G21</f>
        <v>251513</v>
      </c>
      <c r="H25" s="13"/>
      <c r="I25" s="13"/>
      <c r="J25" s="13"/>
    </row>
    <row r="26" spans="1:10" x14ac:dyDescent="0.25">
      <c r="A26" s="15" t="s">
        <v>67</v>
      </c>
      <c r="B26" s="15" t="s">
        <v>294</v>
      </c>
      <c r="C26" s="71">
        <f>+C27+C32+C36+C40</f>
        <v>251513</v>
      </c>
      <c r="D26" s="52">
        <f>+D27+D32+D36+D40</f>
        <v>0</v>
      </c>
      <c r="E26" s="52">
        <f>+E27+E32+E36+E40</f>
        <v>0</v>
      </c>
      <c r="F26" s="52">
        <f>+F27+F32+F36+F40</f>
        <v>0</v>
      </c>
      <c r="G26" s="52">
        <f>+G27+G32+G36+G40</f>
        <v>251513</v>
      </c>
      <c r="H26" s="13"/>
      <c r="I26" s="13"/>
      <c r="J26" s="13"/>
    </row>
    <row r="27" spans="1:10" s="14" customFormat="1" collapsed="1" x14ac:dyDescent="0.25">
      <c r="A27" s="15" t="s">
        <v>68</v>
      </c>
      <c r="B27" s="15" t="s">
        <v>295</v>
      </c>
      <c r="C27" s="71">
        <f>+C28+C29+C30</f>
        <v>115220</v>
      </c>
      <c r="D27" s="52">
        <f>+D28+D29+D30</f>
        <v>0</v>
      </c>
      <c r="E27" s="52">
        <f>+E28+E29+E30</f>
        <v>0</v>
      </c>
      <c r="F27" s="52">
        <f>+F28+F29+F30</f>
        <v>0</v>
      </c>
      <c r="G27" s="52">
        <f>+G28+G29+G30</f>
        <v>115220</v>
      </c>
      <c r="H27" s="13"/>
      <c r="I27" s="13"/>
      <c r="J27" s="13"/>
    </row>
    <row r="28" spans="1:10" s="14" customFormat="1" collapsed="1" x14ac:dyDescent="0.25">
      <c r="A28" s="15" t="s">
        <v>69</v>
      </c>
      <c r="B28" s="15" t="s">
        <v>296</v>
      </c>
      <c r="C28" s="77" t="str">
        <f>VLOOKUP(+A28,Planilha1!A326:C367,3,0)</f>
        <v>82.623</v>
      </c>
      <c r="D28" s="53"/>
      <c r="E28" s="53"/>
      <c r="F28" s="53"/>
      <c r="G28" s="53">
        <f t="shared" si="0"/>
        <v>82623</v>
      </c>
      <c r="H28" s="13"/>
      <c r="I28" s="13"/>
      <c r="J28" s="13"/>
    </row>
    <row r="29" spans="1:10" s="14" customFormat="1" collapsed="1" x14ac:dyDescent="0.25">
      <c r="A29" s="15" t="s">
        <v>70</v>
      </c>
      <c r="B29" s="15" t="s">
        <v>297</v>
      </c>
      <c r="C29" s="77" t="str">
        <f>VLOOKUP(+A29,Planilha1!A327:C368,3,0)</f>
        <v>26.858</v>
      </c>
      <c r="D29" s="53"/>
      <c r="E29" s="53"/>
      <c r="F29" s="53"/>
      <c r="G29" s="53">
        <f t="shared" si="0"/>
        <v>26858</v>
      </c>
      <c r="H29" s="13"/>
      <c r="I29" s="13"/>
      <c r="J29" s="13"/>
    </row>
    <row r="30" spans="1:10" s="14" customFormat="1" collapsed="1" x14ac:dyDescent="0.25">
      <c r="A30" s="15" t="s">
        <v>71</v>
      </c>
      <c r="B30" s="15" t="s">
        <v>298</v>
      </c>
      <c r="C30" s="77" t="str">
        <f>VLOOKUP(+A30,Planilha1!A328:C369,3,0)</f>
        <v>5.739</v>
      </c>
      <c r="D30" s="53"/>
      <c r="E30" s="53"/>
      <c r="F30" s="53"/>
      <c r="G30" s="53">
        <f t="shared" si="0"/>
        <v>5739</v>
      </c>
      <c r="H30" s="13"/>
      <c r="I30" s="13"/>
      <c r="J30" s="13"/>
    </row>
    <row r="31" spans="1:10" s="14" customFormat="1" collapsed="1" x14ac:dyDescent="0.25">
      <c r="A31" s="15" t="s">
        <v>72</v>
      </c>
      <c r="B31" s="15" t="s">
        <v>105</v>
      </c>
      <c r="C31" s="77"/>
      <c r="D31" s="53"/>
      <c r="E31" s="53"/>
      <c r="F31" s="53"/>
      <c r="G31" s="53">
        <f t="shared" si="0"/>
        <v>0</v>
      </c>
      <c r="H31" s="13"/>
      <c r="I31" s="13"/>
      <c r="J31" s="13"/>
    </row>
    <row r="32" spans="1:10" s="14" customFormat="1" collapsed="1" x14ac:dyDescent="0.25">
      <c r="A32" s="15" t="s">
        <v>73</v>
      </c>
      <c r="B32" s="15" t="s">
        <v>299</v>
      </c>
      <c r="C32" s="71">
        <f>+C33+C34+C35</f>
        <v>41541</v>
      </c>
      <c r="D32" s="52">
        <f>+D33+D34+D35</f>
        <v>0</v>
      </c>
      <c r="E32" s="52">
        <f>+E33+E34+E35</f>
        <v>0</v>
      </c>
      <c r="F32" s="52">
        <f>+F33+F34+F35</f>
        <v>0</v>
      </c>
      <c r="G32" s="52">
        <f>+G33+G34+G35</f>
        <v>41541</v>
      </c>
      <c r="H32" s="13"/>
      <c r="I32" s="13"/>
      <c r="J32" s="13"/>
    </row>
    <row r="33" spans="1:10" s="14" customFormat="1" collapsed="1" x14ac:dyDescent="0.25">
      <c r="A33" s="15" t="s">
        <v>74</v>
      </c>
      <c r="B33" s="15" t="s">
        <v>300</v>
      </c>
      <c r="C33" s="77" t="str">
        <f>VLOOKUP(+A33,Planilha1!A331:C372,3,0)</f>
        <v>38.469</v>
      </c>
      <c r="D33" s="53"/>
      <c r="E33" s="53"/>
      <c r="F33" s="53"/>
      <c r="G33" s="53">
        <f t="shared" si="0"/>
        <v>38469</v>
      </c>
      <c r="H33" s="13"/>
      <c r="I33" s="13"/>
      <c r="J33" s="13"/>
    </row>
    <row r="34" spans="1:10" s="14" customFormat="1" collapsed="1" x14ac:dyDescent="0.25">
      <c r="A34" s="15" t="s">
        <v>75</v>
      </c>
      <c r="B34" s="15" t="s">
        <v>301</v>
      </c>
      <c r="C34" s="77" t="str">
        <f>VLOOKUP(+A34,Planilha1!A332:C373,3,0)</f>
        <v>1.278</v>
      </c>
      <c r="D34" s="53"/>
      <c r="E34" s="53"/>
      <c r="F34" s="53"/>
      <c r="G34" s="53">
        <f t="shared" si="0"/>
        <v>1278</v>
      </c>
      <c r="H34" s="13"/>
      <c r="I34" s="13"/>
      <c r="J34" s="13"/>
    </row>
    <row r="35" spans="1:10" s="14" customFormat="1" collapsed="1" x14ac:dyDescent="0.25">
      <c r="A35" s="15" t="s">
        <v>76</v>
      </c>
      <c r="B35" s="15" t="s">
        <v>302</v>
      </c>
      <c r="C35" s="77" t="str">
        <f>VLOOKUP(+A35,Planilha1!A333:C374,3,0)</f>
        <v>1.794</v>
      </c>
      <c r="D35" s="53"/>
      <c r="E35" s="53"/>
      <c r="F35" s="53"/>
      <c r="G35" s="53">
        <f t="shared" si="0"/>
        <v>1794</v>
      </c>
      <c r="H35" s="13"/>
      <c r="I35" s="13"/>
      <c r="J35" s="13"/>
    </row>
    <row r="36" spans="1:10" s="14" customFormat="1" x14ac:dyDescent="0.25">
      <c r="A36" s="5" t="s">
        <v>77</v>
      </c>
      <c r="B36" s="5" t="s">
        <v>303</v>
      </c>
      <c r="C36" s="71">
        <f>+C37+C38+C39</f>
        <v>50884</v>
      </c>
      <c r="D36" s="52">
        <f>+D37+D38+D39</f>
        <v>0</v>
      </c>
      <c r="E36" s="52">
        <f>+E37+E38+E39</f>
        <v>0</v>
      </c>
      <c r="F36" s="52">
        <f>+F37+F38+F39</f>
        <v>0</v>
      </c>
      <c r="G36" s="52">
        <f>+G37+G38+G39</f>
        <v>50884</v>
      </c>
      <c r="H36" s="13"/>
      <c r="I36" s="13"/>
      <c r="J36" s="13"/>
    </row>
    <row r="37" spans="1:10" s="14" customFormat="1" x14ac:dyDescent="0.25">
      <c r="A37" s="5" t="s">
        <v>78</v>
      </c>
      <c r="B37" s="5" t="s">
        <v>304</v>
      </c>
      <c r="C37" s="77" t="str">
        <f>VLOOKUP(+A37,Planilha1!A335:C376,3,0)</f>
        <v>29.973</v>
      </c>
      <c r="D37" s="53"/>
      <c r="E37" s="53"/>
      <c r="F37" s="53"/>
      <c r="G37" s="53">
        <f t="shared" si="0"/>
        <v>29973</v>
      </c>
      <c r="H37" s="13"/>
      <c r="I37" s="13"/>
      <c r="J37" s="13"/>
    </row>
    <row r="38" spans="1:10" s="14" customFormat="1" collapsed="1" x14ac:dyDescent="0.25">
      <c r="A38" s="15" t="s">
        <v>79</v>
      </c>
      <c r="B38" s="15" t="s">
        <v>305</v>
      </c>
      <c r="C38" s="77" t="str">
        <f>VLOOKUP(+A38,Planilha1!A336:C377,3,0)</f>
        <v>8.719</v>
      </c>
      <c r="D38" s="53"/>
      <c r="E38" s="53"/>
      <c r="F38" s="53"/>
      <c r="G38" s="53">
        <f t="shared" si="0"/>
        <v>8719</v>
      </c>
      <c r="H38" s="13"/>
      <c r="I38" s="13"/>
      <c r="J38" s="13"/>
    </row>
    <row r="39" spans="1:10" s="14" customFormat="1" collapsed="1" x14ac:dyDescent="0.25">
      <c r="A39" s="15" t="s">
        <v>80</v>
      </c>
      <c r="B39" s="15" t="s">
        <v>290</v>
      </c>
      <c r="C39" s="77" t="str">
        <f>VLOOKUP(+A39,Planilha1!A337:C378,3,0)</f>
        <v>12.192</v>
      </c>
      <c r="D39" s="53"/>
      <c r="E39" s="53"/>
      <c r="F39" s="53"/>
      <c r="G39" s="53">
        <f t="shared" si="0"/>
        <v>12192</v>
      </c>
      <c r="H39" s="13"/>
      <c r="I39" s="13"/>
      <c r="J39" s="13"/>
    </row>
    <row r="40" spans="1:10" s="14" customFormat="1" collapsed="1" x14ac:dyDescent="0.25">
      <c r="A40" s="15" t="s">
        <v>81</v>
      </c>
      <c r="B40" s="15" t="s">
        <v>306</v>
      </c>
      <c r="C40" s="71">
        <f>+C41+C42+C43</f>
        <v>43868</v>
      </c>
      <c r="D40" s="52">
        <f>+D41+D42+D43</f>
        <v>0</v>
      </c>
      <c r="E40" s="52">
        <f>+E41+E42+E43</f>
        <v>0</v>
      </c>
      <c r="F40" s="52">
        <f>+F41+F42+F43</f>
        <v>0</v>
      </c>
      <c r="G40" s="52">
        <f>+G41+G42+G43</f>
        <v>43868</v>
      </c>
      <c r="H40" s="13"/>
      <c r="I40" s="13"/>
      <c r="J40" s="13"/>
    </row>
    <row r="41" spans="1:10" s="14" customFormat="1" collapsed="1" x14ac:dyDescent="0.25">
      <c r="A41" s="15" t="s">
        <v>82</v>
      </c>
      <c r="B41" s="15" t="s">
        <v>307</v>
      </c>
      <c r="C41" s="77"/>
      <c r="D41" s="53"/>
      <c r="E41" s="53"/>
      <c r="F41" s="53"/>
      <c r="G41" s="53">
        <f t="shared" si="0"/>
        <v>0</v>
      </c>
      <c r="H41" s="13"/>
      <c r="I41" s="13"/>
      <c r="J41" s="13"/>
    </row>
    <row r="42" spans="1:10" s="14" customFormat="1" collapsed="1" x14ac:dyDescent="0.25">
      <c r="A42" s="15" t="s">
        <v>83</v>
      </c>
      <c r="B42" s="15" t="s">
        <v>308</v>
      </c>
      <c r="C42" s="77"/>
      <c r="D42" s="53"/>
      <c r="E42" s="53"/>
      <c r="F42" s="53"/>
      <c r="G42" s="53">
        <f t="shared" si="0"/>
        <v>0</v>
      </c>
      <c r="H42" s="13"/>
      <c r="I42" s="13"/>
      <c r="J42" s="13"/>
    </row>
    <row r="43" spans="1:10" s="14" customFormat="1" collapsed="1" x14ac:dyDescent="0.25">
      <c r="A43" s="15" t="s">
        <v>84</v>
      </c>
      <c r="B43" s="15" t="s">
        <v>309</v>
      </c>
      <c r="C43" s="77" t="str">
        <f>VLOOKUP(+A43,Planilha1!A341:C382,3,0)</f>
        <v>43.868</v>
      </c>
      <c r="D43" s="53"/>
      <c r="E43" s="53"/>
      <c r="F43" s="53"/>
      <c r="G43" s="53">
        <f t="shared" si="0"/>
        <v>43868</v>
      </c>
      <c r="H43" s="13"/>
      <c r="I43" s="13"/>
      <c r="J43" s="13"/>
    </row>
    <row r="44" spans="1:10" s="14" customFormat="1" collapsed="1" x14ac:dyDescent="0.25">
      <c r="A44" s="15" t="s">
        <v>85</v>
      </c>
      <c r="B44" s="15" t="s">
        <v>105</v>
      </c>
      <c r="C44" s="77"/>
      <c r="D44" s="53"/>
      <c r="E44" s="53"/>
      <c r="F44" s="53"/>
      <c r="G44" s="53">
        <f t="shared" si="0"/>
        <v>0</v>
      </c>
      <c r="H44" s="13"/>
      <c r="I44" s="13"/>
      <c r="J44" s="13"/>
    </row>
  </sheetData>
  <autoFilter ref="B1:F38" xr:uid="{00000000-0009-0000-0000-000004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>
    <row r="1" spans="1:1" x14ac:dyDescent="0.25">
      <c r="A1" s="45" t="s">
        <v>310</v>
      </c>
    </row>
  </sheetData>
  <hyperlinks>
    <hyperlink ref="A1" r:id="rId1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AA16-AF3F-4EC6-853D-A726E2A90E1C}">
  <sheetPr>
    <tabColor rgb="FF00B0F0"/>
  </sheetPr>
  <dimension ref="A1:D343"/>
  <sheetViews>
    <sheetView topLeftCell="A266" workbookViewId="0">
      <selection activeCell="C301" sqref="C301:D343"/>
    </sheetView>
  </sheetViews>
  <sheetFormatPr defaultRowHeight="15" x14ac:dyDescent="0.25"/>
  <cols>
    <col min="1" max="1" width="15.42578125" customWidth="1"/>
    <col min="2" max="2" width="82.42578125" bestFit="1" customWidth="1"/>
    <col min="3" max="4" width="11.5703125" bestFit="1" customWidth="1"/>
  </cols>
  <sheetData>
    <row r="1" spans="1:4" x14ac:dyDescent="0.25">
      <c r="A1" t="s">
        <v>325</v>
      </c>
      <c r="B1" t="s">
        <v>320</v>
      </c>
      <c r="C1" t="s">
        <v>321</v>
      </c>
      <c r="D1" t="s">
        <v>322</v>
      </c>
    </row>
    <row r="2" spans="1:4" x14ac:dyDescent="0.25">
      <c r="A2" s="68" t="s">
        <v>595</v>
      </c>
      <c r="B2" s="68" t="s">
        <v>596</v>
      </c>
      <c r="C2" s="68" t="s">
        <v>597</v>
      </c>
      <c r="D2" s="68" t="s">
        <v>598</v>
      </c>
    </row>
    <row r="3" spans="1:4" x14ac:dyDescent="0.25">
      <c r="A3" s="68" t="s">
        <v>326</v>
      </c>
      <c r="B3" s="68" t="s">
        <v>599</v>
      </c>
      <c r="C3" s="68" t="s">
        <v>600</v>
      </c>
      <c r="D3" s="68" t="s">
        <v>601</v>
      </c>
    </row>
    <row r="4" spans="1:4" x14ac:dyDescent="0.25">
      <c r="A4" s="68" t="s">
        <v>327</v>
      </c>
      <c r="B4" s="68" t="s">
        <v>602</v>
      </c>
      <c r="C4" s="68" t="s">
        <v>603</v>
      </c>
      <c r="D4" s="68" t="s">
        <v>604</v>
      </c>
    </row>
    <row r="5" spans="1:4" x14ac:dyDescent="0.25">
      <c r="A5" s="68" t="s">
        <v>328</v>
      </c>
      <c r="B5" s="68" t="s">
        <v>605</v>
      </c>
      <c r="C5" s="68" t="s">
        <v>606</v>
      </c>
      <c r="D5" s="68" t="s">
        <v>607</v>
      </c>
    </row>
    <row r="6" spans="1:4" x14ac:dyDescent="0.25">
      <c r="A6" s="68" t="s">
        <v>329</v>
      </c>
      <c r="B6" s="68" t="s">
        <v>608</v>
      </c>
      <c r="C6" s="68" t="s">
        <v>609</v>
      </c>
      <c r="D6" s="68" t="s">
        <v>610</v>
      </c>
    </row>
    <row r="7" spans="1:4" x14ac:dyDescent="0.25">
      <c r="A7" s="68" t="s">
        <v>330</v>
      </c>
      <c r="B7" s="68" t="s">
        <v>611</v>
      </c>
      <c r="C7" s="68" t="s">
        <v>612</v>
      </c>
      <c r="D7" s="68" t="s">
        <v>612</v>
      </c>
    </row>
    <row r="8" spans="1:4" x14ac:dyDescent="0.25">
      <c r="A8" s="68" t="s">
        <v>331</v>
      </c>
      <c r="B8" s="68" t="s">
        <v>613</v>
      </c>
      <c r="C8" s="68" t="s">
        <v>612</v>
      </c>
      <c r="D8" s="68" t="s">
        <v>612</v>
      </c>
    </row>
    <row r="9" spans="1:4" x14ac:dyDescent="0.25">
      <c r="A9" s="68" t="s">
        <v>332</v>
      </c>
      <c r="B9" s="68" t="s">
        <v>614</v>
      </c>
      <c r="C9" s="68" t="s">
        <v>612</v>
      </c>
      <c r="D9" s="68" t="s">
        <v>612</v>
      </c>
    </row>
    <row r="10" spans="1:4" x14ac:dyDescent="0.25">
      <c r="A10" s="68" t="s">
        <v>333</v>
      </c>
      <c r="B10" s="68" t="s">
        <v>615</v>
      </c>
      <c r="C10" s="68" t="s">
        <v>612</v>
      </c>
      <c r="D10" s="68" t="s">
        <v>612</v>
      </c>
    </row>
    <row r="11" spans="1:4" x14ac:dyDescent="0.25">
      <c r="A11" s="68" t="s">
        <v>334</v>
      </c>
      <c r="B11" s="68" t="s">
        <v>616</v>
      </c>
      <c r="C11" s="68" t="s">
        <v>612</v>
      </c>
      <c r="D11" s="68" t="s">
        <v>612</v>
      </c>
    </row>
    <row r="12" spans="1:4" x14ac:dyDescent="0.25">
      <c r="A12" s="68" t="s">
        <v>335</v>
      </c>
      <c r="B12" s="68" t="s">
        <v>617</v>
      </c>
      <c r="C12" s="68" t="s">
        <v>612</v>
      </c>
      <c r="D12" s="68" t="s">
        <v>612</v>
      </c>
    </row>
    <row r="13" spans="1:4" x14ac:dyDescent="0.25">
      <c r="A13" s="68" t="s">
        <v>336</v>
      </c>
      <c r="B13" s="68" t="s">
        <v>618</v>
      </c>
      <c r="C13" s="68" t="s">
        <v>619</v>
      </c>
      <c r="D13" s="68" t="s">
        <v>620</v>
      </c>
    </row>
    <row r="14" spans="1:4" x14ac:dyDescent="0.25">
      <c r="A14" s="68" t="s">
        <v>337</v>
      </c>
      <c r="B14" s="68" t="s">
        <v>621</v>
      </c>
      <c r="C14" s="68" t="s">
        <v>619</v>
      </c>
      <c r="D14" s="68" t="s">
        <v>620</v>
      </c>
    </row>
    <row r="15" spans="1:4" x14ac:dyDescent="0.25">
      <c r="A15" s="68" t="s">
        <v>338</v>
      </c>
      <c r="B15" s="68" t="s">
        <v>622</v>
      </c>
      <c r="C15" s="68" t="s">
        <v>623</v>
      </c>
      <c r="D15" s="68" t="s">
        <v>624</v>
      </c>
    </row>
    <row r="16" spans="1:4" x14ac:dyDescent="0.25">
      <c r="A16" s="68" t="s">
        <v>339</v>
      </c>
      <c r="B16" s="68" t="s">
        <v>625</v>
      </c>
      <c r="C16" s="68" t="s">
        <v>626</v>
      </c>
      <c r="D16" s="68" t="s">
        <v>627</v>
      </c>
    </row>
    <row r="17" spans="1:4" x14ac:dyDescent="0.25">
      <c r="A17" s="68" t="s">
        <v>340</v>
      </c>
      <c r="B17" s="68" t="s">
        <v>628</v>
      </c>
      <c r="C17" s="68" t="s">
        <v>629</v>
      </c>
      <c r="D17" s="68" t="s">
        <v>630</v>
      </c>
    </row>
    <row r="18" spans="1:4" x14ac:dyDescent="0.25">
      <c r="A18" s="68" t="s">
        <v>341</v>
      </c>
      <c r="B18" s="68" t="s">
        <v>631</v>
      </c>
      <c r="C18" s="68" t="s">
        <v>612</v>
      </c>
      <c r="D18" s="68" t="s">
        <v>612</v>
      </c>
    </row>
    <row r="19" spans="1:4" x14ac:dyDescent="0.25">
      <c r="A19" s="68" t="s">
        <v>342</v>
      </c>
      <c r="B19" s="68" t="s">
        <v>632</v>
      </c>
      <c r="C19" s="68" t="s">
        <v>633</v>
      </c>
      <c r="D19" s="68" t="s">
        <v>634</v>
      </c>
    </row>
    <row r="20" spans="1:4" x14ac:dyDescent="0.25">
      <c r="A20" s="68" t="s">
        <v>343</v>
      </c>
      <c r="B20" s="68" t="s">
        <v>635</v>
      </c>
      <c r="C20" s="68" t="s">
        <v>612</v>
      </c>
      <c r="D20" s="68" t="s">
        <v>612</v>
      </c>
    </row>
    <row r="21" spans="1:4" x14ac:dyDescent="0.25">
      <c r="A21" s="68" t="s">
        <v>344</v>
      </c>
      <c r="B21" s="68" t="s">
        <v>636</v>
      </c>
      <c r="C21" s="68" t="s">
        <v>637</v>
      </c>
      <c r="D21" s="68" t="s">
        <v>638</v>
      </c>
    </row>
    <row r="22" spans="1:4" x14ac:dyDescent="0.25">
      <c r="A22" s="68" t="s">
        <v>345</v>
      </c>
      <c r="B22" s="68" t="s">
        <v>639</v>
      </c>
      <c r="C22" s="68" t="s">
        <v>637</v>
      </c>
      <c r="D22" s="68" t="s">
        <v>638</v>
      </c>
    </row>
    <row r="23" spans="1:4" x14ac:dyDescent="0.25">
      <c r="A23" s="68" t="s">
        <v>346</v>
      </c>
      <c r="B23" s="68" t="s">
        <v>640</v>
      </c>
      <c r="C23" s="68" t="s">
        <v>641</v>
      </c>
      <c r="D23" s="68" t="s">
        <v>642</v>
      </c>
    </row>
    <row r="24" spans="1:4" x14ac:dyDescent="0.25">
      <c r="A24" s="68" t="s">
        <v>347</v>
      </c>
      <c r="B24" s="68" t="s">
        <v>643</v>
      </c>
      <c r="C24" s="68" t="s">
        <v>644</v>
      </c>
      <c r="D24" s="68" t="s">
        <v>645</v>
      </c>
    </row>
    <row r="25" spans="1:4" x14ac:dyDescent="0.25">
      <c r="A25" s="68" t="s">
        <v>348</v>
      </c>
      <c r="B25" s="68" t="s">
        <v>640</v>
      </c>
      <c r="C25" s="68" t="s">
        <v>646</v>
      </c>
      <c r="D25" s="68" t="s">
        <v>647</v>
      </c>
    </row>
    <row r="26" spans="1:4" x14ac:dyDescent="0.25">
      <c r="A26" s="68" t="s">
        <v>349</v>
      </c>
      <c r="B26" s="68" t="s">
        <v>648</v>
      </c>
      <c r="C26" s="68" t="s">
        <v>649</v>
      </c>
      <c r="D26" s="68" t="s">
        <v>650</v>
      </c>
    </row>
    <row r="27" spans="1:4" x14ac:dyDescent="0.25">
      <c r="A27" s="68" t="s">
        <v>350</v>
      </c>
      <c r="B27" s="68" t="s">
        <v>651</v>
      </c>
      <c r="C27" s="68" t="s">
        <v>612</v>
      </c>
      <c r="D27" s="68" t="s">
        <v>612</v>
      </c>
    </row>
    <row r="28" spans="1:4" x14ac:dyDescent="0.25">
      <c r="A28" s="68" t="s">
        <v>351</v>
      </c>
      <c r="B28" s="68" t="s">
        <v>652</v>
      </c>
      <c r="C28" s="68" t="s">
        <v>612</v>
      </c>
      <c r="D28" s="68" t="s">
        <v>612</v>
      </c>
    </row>
    <row r="29" spans="1:4" x14ac:dyDescent="0.25">
      <c r="A29" s="68" t="s">
        <v>352</v>
      </c>
      <c r="B29" s="68" t="s">
        <v>653</v>
      </c>
      <c r="C29" s="68" t="s">
        <v>649</v>
      </c>
      <c r="D29" s="68" t="s">
        <v>650</v>
      </c>
    </row>
    <row r="30" spans="1:4" x14ac:dyDescent="0.25">
      <c r="A30" s="68" t="s">
        <v>353</v>
      </c>
      <c r="B30" s="68" t="s">
        <v>631</v>
      </c>
      <c r="C30" s="68" t="s">
        <v>649</v>
      </c>
      <c r="D30" s="68" t="s">
        <v>650</v>
      </c>
    </row>
    <row r="31" spans="1:4" x14ac:dyDescent="0.25">
      <c r="A31" s="68" t="s">
        <v>354</v>
      </c>
      <c r="B31" s="68" t="s">
        <v>654</v>
      </c>
      <c r="C31" s="68" t="s">
        <v>655</v>
      </c>
      <c r="D31" s="68" t="s">
        <v>656</v>
      </c>
    </row>
    <row r="32" spans="1:4" x14ac:dyDescent="0.25">
      <c r="A32" s="68" t="s">
        <v>355</v>
      </c>
      <c r="B32" s="68" t="s">
        <v>657</v>
      </c>
      <c r="C32" s="68" t="s">
        <v>658</v>
      </c>
      <c r="D32" s="68" t="s">
        <v>659</v>
      </c>
    </row>
    <row r="33" spans="1:4" x14ac:dyDescent="0.25">
      <c r="A33" s="68" t="s">
        <v>356</v>
      </c>
      <c r="B33" s="68" t="s">
        <v>613</v>
      </c>
      <c r="C33" s="68" t="s">
        <v>612</v>
      </c>
      <c r="D33" s="68" t="s">
        <v>612</v>
      </c>
    </row>
    <row r="34" spans="1:4" x14ac:dyDescent="0.25">
      <c r="A34" s="68" t="s">
        <v>357</v>
      </c>
      <c r="B34" s="68" t="s">
        <v>615</v>
      </c>
      <c r="C34" s="68" t="s">
        <v>612</v>
      </c>
      <c r="D34" s="68" t="s">
        <v>612</v>
      </c>
    </row>
    <row r="35" spans="1:4" x14ac:dyDescent="0.25">
      <c r="A35" s="68" t="s">
        <v>358</v>
      </c>
      <c r="B35" s="68" t="s">
        <v>616</v>
      </c>
      <c r="C35" s="68" t="s">
        <v>612</v>
      </c>
      <c r="D35" s="68" t="s">
        <v>612</v>
      </c>
    </row>
    <row r="36" spans="1:4" x14ac:dyDescent="0.25">
      <c r="A36" s="68" t="s">
        <v>359</v>
      </c>
      <c r="B36" s="68" t="s">
        <v>617</v>
      </c>
      <c r="C36" s="68" t="s">
        <v>660</v>
      </c>
      <c r="D36" s="68" t="s">
        <v>661</v>
      </c>
    </row>
    <row r="37" spans="1:4" x14ac:dyDescent="0.25">
      <c r="A37" s="68" t="s">
        <v>360</v>
      </c>
      <c r="B37" s="68" t="s">
        <v>618</v>
      </c>
      <c r="C37" s="68" t="s">
        <v>662</v>
      </c>
      <c r="D37" s="68" t="s">
        <v>663</v>
      </c>
    </row>
    <row r="38" spans="1:4" x14ac:dyDescent="0.25">
      <c r="A38" s="68" t="s">
        <v>361</v>
      </c>
      <c r="B38" s="68" t="s">
        <v>621</v>
      </c>
      <c r="C38" s="68" t="s">
        <v>662</v>
      </c>
      <c r="D38" s="68" t="s">
        <v>663</v>
      </c>
    </row>
    <row r="39" spans="1:4" x14ac:dyDescent="0.25">
      <c r="A39" s="68" t="s">
        <v>362</v>
      </c>
      <c r="B39" s="68" t="s">
        <v>631</v>
      </c>
      <c r="C39" s="68" t="s">
        <v>612</v>
      </c>
      <c r="D39" s="68" t="s">
        <v>612</v>
      </c>
    </row>
    <row r="40" spans="1:4" x14ac:dyDescent="0.25">
      <c r="A40" s="68" t="s">
        <v>363</v>
      </c>
      <c r="B40" s="68" t="s">
        <v>632</v>
      </c>
      <c r="C40" s="68" t="s">
        <v>612</v>
      </c>
      <c r="D40" s="68" t="s">
        <v>612</v>
      </c>
    </row>
    <row r="41" spans="1:4" x14ac:dyDescent="0.25">
      <c r="A41" s="68" t="s">
        <v>364</v>
      </c>
      <c r="B41" s="68" t="s">
        <v>635</v>
      </c>
      <c r="C41" s="68" t="s">
        <v>612</v>
      </c>
      <c r="D41" s="68" t="s">
        <v>612</v>
      </c>
    </row>
    <row r="42" spans="1:4" x14ac:dyDescent="0.25">
      <c r="A42" s="68" t="s">
        <v>365</v>
      </c>
      <c r="B42" s="68" t="s">
        <v>664</v>
      </c>
      <c r="C42" s="68" t="s">
        <v>665</v>
      </c>
      <c r="D42" s="68" t="s">
        <v>666</v>
      </c>
    </row>
    <row r="43" spans="1:4" x14ac:dyDescent="0.25">
      <c r="A43" s="68" t="s">
        <v>366</v>
      </c>
      <c r="B43" s="68" t="s">
        <v>667</v>
      </c>
      <c r="C43" s="68" t="s">
        <v>665</v>
      </c>
      <c r="D43" s="68" t="s">
        <v>666</v>
      </c>
    </row>
    <row r="44" spans="1:4" x14ac:dyDescent="0.25">
      <c r="A44" s="68" t="s">
        <v>367</v>
      </c>
      <c r="B44" s="68" t="s">
        <v>640</v>
      </c>
      <c r="C44" s="68" t="s">
        <v>612</v>
      </c>
      <c r="D44" s="68" t="s">
        <v>612</v>
      </c>
    </row>
    <row r="45" spans="1:4" x14ac:dyDescent="0.25">
      <c r="A45" s="68" t="s">
        <v>368</v>
      </c>
      <c r="B45" s="68" t="s">
        <v>668</v>
      </c>
      <c r="C45" s="68" t="s">
        <v>612</v>
      </c>
      <c r="D45" s="68" t="s">
        <v>612</v>
      </c>
    </row>
    <row r="46" spans="1:4" x14ac:dyDescent="0.25">
      <c r="A46" s="68" t="s">
        <v>369</v>
      </c>
      <c r="B46" s="68" t="s">
        <v>669</v>
      </c>
      <c r="C46" s="68" t="s">
        <v>612</v>
      </c>
      <c r="D46" s="68" t="s">
        <v>612</v>
      </c>
    </row>
    <row r="47" spans="1:4" x14ac:dyDescent="0.25">
      <c r="A47" s="68" t="s">
        <v>370</v>
      </c>
      <c r="B47" s="68" t="s">
        <v>670</v>
      </c>
      <c r="C47" s="68" t="s">
        <v>612</v>
      </c>
      <c r="D47" s="68" t="s">
        <v>612</v>
      </c>
    </row>
    <row r="48" spans="1:4" x14ac:dyDescent="0.25">
      <c r="A48" s="68" t="s">
        <v>371</v>
      </c>
      <c r="B48" s="68" t="s">
        <v>671</v>
      </c>
      <c r="C48" s="68" t="s">
        <v>612</v>
      </c>
      <c r="D48" s="68" t="s">
        <v>612</v>
      </c>
    </row>
    <row r="49" spans="1:4" x14ac:dyDescent="0.25">
      <c r="A49" s="68" t="s">
        <v>372</v>
      </c>
      <c r="B49" s="68" t="s">
        <v>672</v>
      </c>
      <c r="C49" s="68" t="s">
        <v>612</v>
      </c>
      <c r="D49" s="68" t="s">
        <v>612</v>
      </c>
    </row>
    <row r="50" spans="1:4" x14ac:dyDescent="0.25">
      <c r="A50" s="68" t="s">
        <v>373</v>
      </c>
      <c r="B50" s="68" t="s">
        <v>673</v>
      </c>
      <c r="C50" s="68" t="s">
        <v>674</v>
      </c>
      <c r="D50" s="68" t="s">
        <v>675</v>
      </c>
    </row>
    <row r="51" spans="1:4" x14ac:dyDescent="0.25">
      <c r="A51" s="68" t="s">
        <v>374</v>
      </c>
      <c r="B51" s="68" t="s">
        <v>651</v>
      </c>
      <c r="C51" s="68" t="s">
        <v>612</v>
      </c>
      <c r="D51" s="68" t="s">
        <v>612</v>
      </c>
    </row>
    <row r="52" spans="1:4" x14ac:dyDescent="0.25">
      <c r="A52" s="68" t="s">
        <v>375</v>
      </c>
      <c r="B52" s="68" t="s">
        <v>652</v>
      </c>
      <c r="C52" s="68" t="s">
        <v>612</v>
      </c>
      <c r="D52" s="68" t="s">
        <v>612</v>
      </c>
    </row>
    <row r="53" spans="1:4" x14ac:dyDescent="0.25">
      <c r="A53" s="68" t="s">
        <v>376</v>
      </c>
      <c r="B53" s="68" t="s">
        <v>676</v>
      </c>
      <c r="C53" s="68" t="s">
        <v>677</v>
      </c>
      <c r="D53" s="68" t="s">
        <v>678</v>
      </c>
    </row>
    <row r="54" spans="1:4" x14ac:dyDescent="0.25">
      <c r="A54" s="68" t="s">
        <v>377</v>
      </c>
      <c r="B54" s="68" t="s">
        <v>679</v>
      </c>
      <c r="C54" s="68" t="s">
        <v>612</v>
      </c>
      <c r="D54" s="68" t="s">
        <v>612</v>
      </c>
    </row>
    <row r="55" spans="1:4" x14ac:dyDescent="0.25">
      <c r="A55" s="68" t="s">
        <v>378</v>
      </c>
      <c r="B55" s="68" t="s">
        <v>631</v>
      </c>
      <c r="C55" s="68" t="s">
        <v>680</v>
      </c>
      <c r="D55" s="68" t="s">
        <v>681</v>
      </c>
    </row>
    <row r="56" spans="1:4" x14ac:dyDescent="0.25">
      <c r="A56" s="68" t="s">
        <v>379</v>
      </c>
      <c r="B56" s="68" t="s">
        <v>682</v>
      </c>
      <c r="C56" s="68" t="s">
        <v>683</v>
      </c>
      <c r="D56" s="68" t="s">
        <v>684</v>
      </c>
    </row>
    <row r="57" spans="1:4" x14ac:dyDescent="0.25">
      <c r="A57" s="68" t="s">
        <v>380</v>
      </c>
      <c r="B57" s="68" t="s">
        <v>685</v>
      </c>
      <c r="C57" s="68" t="s">
        <v>683</v>
      </c>
      <c r="D57" s="68" t="s">
        <v>684</v>
      </c>
    </row>
    <row r="58" spans="1:4" x14ac:dyDescent="0.25">
      <c r="A58" s="68" t="s">
        <v>381</v>
      </c>
      <c r="B58" s="68" t="s">
        <v>686</v>
      </c>
      <c r="C58" s="68" t="s">
        <v>612</v>
      </c>
      <c r="D58" s="68" t="s">
        <v>612</v>
      </c>
    </row>
    <row r="59" spans="1:4" x14ac:dyDescent="0.25">
      <c r="A59" s="68" t="s">
        <v>382</v>
      </c>
      <c r="B59" s="68" t="s">
        <v>687</v>
      </c>
      <c r="C59" s="68" t="s">
        <v>612</v>
      </c>
      <c r="D59" s="68" t="s">
        <v>612</v>
      </c>
    </row>
    <row r="60" spans="1:4" x14ac:dyDescent="0.25">
      <c r="A60" s="68" t="s">
        <v>383</v>
      </c>
      <c r="B60" s="68" t="s">
        <v>688</v>
      </c>
      <c r="C60" s="68" t="s">
        <v>612</v>
      </c>
      <c r="D60" s="68" t="s">
        <v>612</v>
      </c>
    </row>
    <row r="61" spans="1:4" x14ac:dyDescent="0.25">
      <c r="A61" s="68" t="s">
        <v>384</v>
      </c>
      <c r="B61" s="68" t="s">
        <v>689</v>
      </c>
      <c r="C61" s="68" t="s">
        <v>683</v>
      </c>
      <c r="D61" s="68" t="s">
        <v>684</v>
      </c>
    </row>
    <row r="62" spans="1:4" x14ac:dyDescent="0.25">
      <c r="A62" s="68" t="s">
        <v>385</v>
      </c>
      <c r="B62" s="68" t="s">
        <v>690</v>
      </c>
      <c r="C62" s="68" t="s">
        <v>612</v>
      </c>
      <c r="D62" s="68" t="s">
        <v>612</v>
      </c>
    </row>
    <row r="63" spans="1:4" x14ac:dyDescent="0.25">
      <c r="A63" s="68" t="s">
        <v>386</v>
      </c>
      <c r="B63" s="68" t="s">
        <v>691</v>
      </c>
      <c r="C63" s="68" t="s">
        <v>692</v>
      </c>
      <c r="D63" s="68" t="s">
        <v>693</v>
      </c>
    </row>
    <row r="64" spans="1:4" x14ac:dyDescent="0.25">
      <c r="A64" s="68" t="s">
        <v>387</v>
      </c>
      <c r="B64" s="68" t="s">
        <v>694</v>
      </c>
      <c r="C64" s="68" t="s">
        <v>695</v>
      </c>
      <c r="D64" s="68" t="s">
        <v>696</v>
      </c>
    </row>
    <row r="65" spans="1:4" x14ac:dyDescent="0.25">
      <c r="A65" s="68" t="s">
        <v>388</v>
      </c>
      <c r="B65" s="68" t="s">
        <v>697</v>
      </c>
      <c r="C65" s="68" t="s">
        <v>698</v>
      </c>
      <c r="D65" s="68" t="s">
        <v>699</v>
      </c>
    </row>
    <row r="66" spans="1:4" x14ac:dyDescent="0.25">
      <c r="A66" s="68" t="s">
        <v>389</v>
      </c>
      <c r="B66" s="68" t="s">
        <v>700</v>
      </c>
      <c r="C66" s="68" t="s">
        <v>701</v>
      </c>
      <c r="D66" s="68" t="s">
        <v>702</v>
      </c>
    </row>
    <row r="67" spans="1:4" x14ac:dyDescent="0.25">
      <c r="A67" s="68" t="s">
        <v>390</v>
      </c>
      <c r="B67" s="68" t="s">
        <v>703</v>
      </c>
      <c r="C67" s="68" t="s">
        <v>704</v>
      </c>
      <c r="D67" s="68" t="s">
        <v>705</v>
      </c>
    </row>
    <row r="68" spans="1:4" x14ac:dyDescent="0.25">
      <c r="A68" s="68" t="s">
        <v>391</v>
      </c>
      <c r="B68" s="68" t="s">
        <v>706</v>
      </c>
      <c r="C68" s="68" t="s">
        <v>704</v>
      </c>
      <c r="D68" s="68" t="s">
        <v>705</v>
      </c>
    </row>
    <row r="69" spans="1:4" x14ac:dyDescent="0.25">
      <c r="A69" s="68" t="s">
        <v>392</v>
      </c>
      <c r="B69" s="68" t="s">
        <v>707</v>
      </c>
      <c r="C69" s="68" t="s">
        <v>612</v>
      </c>
      <c r="D69" s="68" t="s">
        <v>612</v>
      </c>
    </row>
    <row r="70" spans="1:4" x14ac:dyDescent="0.25">
      <c r="A70" s="68" t="s">
        <v>393</v>
      </c>
      <c r="B70" s="68" t="s">
        <v>708</v>
      </c>
      <c r="C70" s="68" t="s">
        <v>709</v>
      </c>
      <c r="D70" s="68" t="s">
        <v>710</v>
      </c>
    </row>
    <row r="71" spans="1:4" x14ac:dyDescent="0.25">
      <c r="A71" s="68" t="s">
        <v>394</v>
      </c>
      <c r="B71" s="68" t="s">
        <v>711</v>
      </c>
      <c r="C71" s="68" t="s">
        <v>712</v>
      </c>
      <c r="D71" s="68" t="s">
        <v>713</v>
      </c>
    </row>
    <row r="74" spans="1:4" x14ac:dyDescent="0.25">
      <c r="A74" t="s">
        <v>325</v>
      </c>
      <c r="B74" t="s">
        <v>320</v>
      </c>
      <c r="C74" t="s">
        <v>321</v>
      </c>
      <c r="D74" t="s">
        <v>322</v>
      </c>
    </row>
    <row r="75" spans="1:4" x14ac:dyDescent="0.25">
      <c r="A75" s="68" t="s">
        <v>714</v>
      </c>
      <c r="B75" s="68" t="s">
        <v>715</v>
      </c>
      <c r="C75" s="68" t="s">
        <v>597</v>
      </c>
      <c r="D75" s="68" t="s">
        <v>598</v>
      </c>
    </row>
    <row r="76" spans="1:4" x14ac:dyDescent="0.25">
      <c r="A76" s="68" t="s">
        <v>395</v>
      </c>
      <c r="B76" s="68" t="s">
        <v>716</v>
      </c>
      <c r="C76" s="68" t="s">
        <v>717</v>
      </c>
      <c r="D76" s="68" t="s">
        <v>718</v>
      </c>
    </row>
    <row r="77" spans="1:4" x14ac:dyDescent="0.25">
      <c r="A77" s="68" t="s">
        <v>396</v>
      </c>
      <c r="B77" s="68" t="s">
        <v>719</v>
      </c>
      <c r="C77" s="68" t="s">
        <v>720</v>
      </c>
      <c r="D77" s="68" t="s">
        <v>721</v>
      </c>
    </row>
    <row r="78" spans="1:4" x14ac:dyDescent="0.25">
      <c r="A78" s="68" t="s">
        <v>397</v>
      </c>
      <c r="B78" s="68" t="s">
        <v>722</v>
      </c>
      <c r="C78" s="68" t="s">
        <v>723</v>
      </c>
      <c r="D78" s="68" t="s">
        <v>724</v>
      </c>
    </row>
    <row r="79" spans="1:4" x14ac:dyDescent="0.25">
      <c r="A79" s="68" t="s">
        <v>398</v>
      </c>
      <c r="B79" s="68" t="s">
        <v>725</v>
      </c>
      <c r="C79" s="68" t="s">
        <v>726</v>
      </c>
      <c r="D79" s="68" t="s">
        <v>727</v>
      </c>
    </row>
    <row r="80" spans="1:4" x14ac:dyDescent="0.25">
      <c r="A80" s="68" t="s">
        <v>399</v>
      </c>
      <c r="B80" s="68" t="s">
        <v>728</v>
      </c>
      <c r="C80" s="68" t="s">
        <v>729</v>
      </c>
      <c r="D80" s="68" t="s">
        <v>730</v>
      </c>
    </row>
    <row r="81" spans="1:4" x14ac:dyDescent="0.25">
      <c r="A81" s="68" t="s">
        <v>400</v>
      </c>
      <c r="B81" s="68" t="s">
        <v>731</v>
      </c>
      <c r="C81" s="68" t="s">
        <v>732</v>
      </c>
      <c r="D81" s="68" t="s">
        <v>733</v>
      </c>
    </row>
    <row r="82" spans="1:4" x14ac:dyDescent="0.25">
      <c r="A82" s="68" t="s">
        <v>401</v>
      </c>
      <c r="B82" s="68" t="s">
        <v>734</v>
      </c>
      <c r="C82" s="68" t="s">
        <v>735</v>
      </c>
      <c r="D82" s="68" t="s">
        <v>736</v>
      </c>
    </row>
    <row r="83" spans="1:4" x14ac:dyDescent="0.25">
      <c r="A83" s="68" t="s">
        <v>402</v>
      </c>
      <c r="B83" s="68" t="s">
        <v>737</v>
      </c>
      <c r="C83" s="68" t="s">
        <v>738</v>
      </c>
      <c r="D83" s="68" t="s">
        <v>739</v>
      </c>
    </row>
    <row r="84" spans="1:4" x14ac:dyDescent="0.25">
      <c r="A84" s="68" t="s">
        <v>403</v>
      </c>
      <c r="B84" s="68" t="s">
        <v>740</v>
      </c>
      <c r="C84" s="68" t="s">
        <v>741</v>
      </c>
      <c r="D84" s="68" t="s">
        <v>612</v>
      </c>
    </row>
    <row r="85" spans="1:4" x14ac:dyDescent="0.25">
      <c r="A85" s="68" t="s">
        <v>404</v>
      </c>
      <c r="B85" s="68" t="s">
        <v>742</v>
      </c>
      <c r="C85" s="68" t="s">
        <v>743</v>
      </c>
      <c r="D85" s="68" t="s">
        <v>744</v>
      </c>
    </row>
    <row r="86" spans="1:4" x14ac:dyDescent="0.25">
      <c r="A86" s="68" t="s">
        <v>405</v>
      </c>
      <c r="B86" s="68" t="s">
        <v>745</v>
      </c>
      <c r="C86" s="68" t="s">
        <v>743</v>
      </c>
      <c r="D86" s="68" t="s">
        <v>744</v>
      </c>
    </row>
    <row r="87" spans="1:4" x14ac:dyDescent="0.25">
      <c r="A87" s="68" t="s">
        <v>406</v>
      </c>
      <c r="B87" s="68" t="s">
        <v>746</v>
      </c>
      <c r="C87" s="68" t="s">
        <v>612</v>
      </c>
      <c r="D87" s="68" t="s">
        <v>612</v>
      </c>
    </row>
    <row r="88" spans="1:4" x14ac:dyDescent="0.25">
      <c r="A88" s="68" t="s">
        <v>407</v>
      </c>
      <c r="B88" s="68" t="s">
        <v>747</v>
      </c>
      <c r="C88" s="68" t="s">
        <v>748</v>
      </c>
      <c r="D88" s="68" t="s">
        <v>749</v>
      </c>
    </row>
    <row r="89" spans="1:4" x14ac:dyDescent="0.25">
      <c r="A89" s="68" t="s">
        <v>408</v>
      </c>
      <c r="B89" s="68" t="s">
        <v>750</v>
      </c>
      <c r="C89" s="68" t="s">
        <v>751</v>
      </c>
      <c r="D89" s="68" t="s">
        <v>752</v>
      </c>
    </row>
    <row r="90" spans="1:4" x14ac:dyDescent="0.25">
      <c r="A90" s="68" t="s">
        <v>409</v>
      </c>
      <c r="B90" s="68" t="s">
        <v>753</v>
      </c>
      <c r="C90" s="68" t="s">
        <v>754</v>
      </c>
      <c r="D90" s="68" t="s">
        <v>612</v>
      </c>
    </row>
    <row r="91" spans="1:4" x14ac:dyDescent="0.25">
      <c r="A91" s="68" t="s">
        <v>410</v>
      </c>
      <c r="B91" s="68" t="s">
        <v>755</v>
      </c>
      <c r="C91" s="68" t="s">
        <v>756</v>
      </c>
      <c r="D91" s="68" t="s">
        <v>757</v>
      </c>
    </row>
    <row r="92" spans="1:4" x14ac:dyDescent="0.25">
      <c r="A92" s="68" t="s">
        <v>411</v>
      </c>
      <c r="B92" s="68" t="s">
        <v>758</v>
      </c>
      <c r="C92" s="68" t="s">
        <v>759</v>
      </c>
      <c r="D92" s="68" t="s">
        <v>760</v>
      </c>
    </row>
    <row r="93" spans="1:4" x14ac:dyDescent="0.25">
      <c r="A93" s="68" t="s">
        <v>412</v>
      </c>
      <c r="B93" s="68" t="s">
        <v>761</v>
      </c>
      <c r="C93" s="68" t="s">
        <v>762</v>
      </c>
      <c r="D93" s="68" t="s">
        <v>763</v>
      </c>
    </row>
    <row r="94" spans="1:4" x14ac:dyDescent="0.25">
      <c r="A94" s="68" t="s">
        <v>413</v>
      </c>
      <c r="B94" s="68" t="s">
        <v>764</v>
      </c>
      <c r="C94" s="68" t="s">
        <v>612</v>
      </c>
      <c r="D94" s="68" t="s">
        <v>612</v>
      </c>
    </row>
    <row r="95" spans="1:4" x14ac:dyDescent="0.25">
      <c r="A95" s="68" t="s">
        <v>414</v>
      </c>
      <c r="B95" s="68" t="s">
        <v>765</v>
      </c>
      <c r="C95" s="68" t="s">
        <v>766</v>
      </c>
      <c r="D95" s="68" t="s">
        <v>767</v>
      </c>
    </row>
    <row r="96" spans="1:4" x14ac:dyDescent="0.25">
      <c r="A96" s="68" t="s">
        <v>415</v>
      </c>
      <c r="B96" s="68" t="s">
        <v>768</v>
      </c>
      <c r="C96" s="68" t="s">
        <v>769</v>
      </c>
      <c r="D96" s="68" t="s">
        <v>770</v>
      </c>
    </row>
    <row r="97" spans="1:4" x14ac:dyDescent="0.25">
      <c r="A97" s="68" t="s">
        <v>416</v>
      </c>
      <c r="B97" s="68" t="s">
        <v>771</v>
      </c>
      <c r="C97" s="68" t="s">
        <v>772</v>
      </c>
      <c r="D97" s="68" t="s">
        <v>773</v>
      </c>
    </row>
    <row r="98" spans="1:4" x14ac:dyDescent="0.25">
      <c r="A98" s="68" t="s">
        <v>417</v>
      </c>
      <c r="B98" s="68" t="s">
        <v>774</v>
      </c>
      <c r="C98" s="68" t="s">
        <v>612</v>
      </c>
      <c r="D98" s="68" t="s">
        <v>612</v>
      </c>
    </row>
    <row r="99" spans="1:4" x14ac:dyDescent="0.25">
      <c r="A99" s="68" t="s">
        <v>418</v>
      </c>
      <c r="B99" s="68" t="s">
        <v>775</v>
      </c>
      <c r="C99" s="68" t="s">
        <v>612</v>
      </c>
      <c r="D99" s="68" t="s">
        <v>612</v>
      </c>
    </row>
    <row r="100" spans="1:4" x14ac:dyDescent="0.25">
      <c r="A100" s="68" t="s">
        <v>419</v>
      </c>
      <c r="B100" s="68" t="s">
        <v>776</v>
      </c>
      <c r="C100" s="68" t="s">
        <v>612</v>
      </c>
      <c r="D100" s="68" t="s">
        <v>612</v>
      </c>
    </row>
    <row r="101" spans="1:4" x14ac:dyDescent="0.25">
      <c r="A101" s="68" t="s">
        <v>420</v>
      </c>
      <c r="B101" s="68" t="s">
        <v>777</v>
      </c>
      <c r="C101" s="68" t="s">
        <v>612</v>
      </c>
      <c r="D101" s="68" t="s">
        <v>612</v>
      </c>
    </row>
    <row r="102" spans="1:4" x14ac:dyDescent="0.25">
      <c r="A102" s="68" t="s">
        <v>421</v>
      </c>
      <c r="B102" s="68" t="s">
        <v>778</v>
      </c>
      <c r="C102" s="68" t="s">
        <v>779</v>
      </c>
      <c r="D102" s="68" t="s">
        <v>780</v>
      </c>
    </row>
    <row r="103" spans="1:4" x14ac:dyDescent="0.25">
      <c r="A103" s="68" t="s">
        <v>422</v>
      </c>
      <c r="B103" s="68" t="s">
        <v>781</v>
      </c>
      <c r="C103" s="68" t="s">
        <v>612</v>
      </c>
      <c r="D103" s="68" t="s">
        <v>612</v>
      </c>
    </row>
    <row r="104" spans="1:4" x14ac:dyDescent="0.25">
      <c r="A104" s="68" t="s">
        <v>423</v>
      </c>
      <c r="B104" s="68" t="s">
        <v>782</v>
      </c>
      <c r="C104" s="68" t="s">
        <v>783</v>
      </c>
      <c r="D104" s="68" t="s">
        <v>784</v>
      </c>
    </row>
    <row r="105" spans="1:4" x14ac:dyDescent="0.25">
      <c r="A105" s="68" t="s">
        <v>424</v>
      </c>
      <c r="B105" s="68" t="s">
        <v>785</v>
      </c>
      <c r="C105" s="68" t="s">
        <v>786</v>
      </c>
      <c r="D105" s="68" t="s">
        <v>787</v>
      </c>
    </row>
    <row r="106" spans="1:4" x14ac:dyDescent="0.25">
      <c r="A106" s="68" t="s">
        <v>425</v>
      </c>
      <c r="B106" s="68" t="s">
        <v>788</v>
      </c>
      <c r="C106" s="68" t="s">
        <v>789</v>
      </c>
      <c r="D106" s="68" t="s">
        <v>790</v>
      </c>
    </row>
    <row r="107" spans="1:4" x14ac:dyDescent="0.25">
      <c r="A107" s="68" t="s">
        <v>426</v>
      </c>
      <c r="B107" s="68" t="s">
        <v>788</v>
      </c>
      <c r="C107" s="68" t="s">
        <v>791</v>
      </c>
      <c r="D107" s="68" t="s">
        <v>792</v>
      </c>
    </row>
    <row r="108" spans="1:4" x14ac:dyDescent="0.25">
      <c r="A108" s="68" t="s">
        <v>427</v>
      </c>
      <c r="B108" s="68" t="s">
        <v>793</v>
      </c>
      <c r="C108" s="68" t="s">
        <v>791</v>
      </c>
      <c r="D108" s="68" t="s">
        <v>792</v>
      </c>
    </row>
    <row r="109" spans="1:4" x14ac:dyDescent="0.25">
      <c r="A109" s="68" t="s">
        <v>428</v>
      </c>
      <c r="B109" s="68" t="s">
        <v>794</v>
      </c>
      <c r="C109" s="68" t="s">
        <v>612</v>
      </c>
      <c r="D109" s="68" t="s">
        <v>612</v>
      </c>
    </row>
    <row r="110" spans="1:4" x14ac:dyDescent="0.25">
      <c r="A110" s="68" t="s">
        <v>429</v>
      </c>
      <c r="B110" s="68" t="s">
        <v>795</v>
      </c>
      <c r="C110" s="68" t="s">
        <v>612</v>
      </c>
      <c r="D110" s="68" t="s">
        <v>612</v>
      </c>
    </row>
    <row r="111" spans="1:4" x14ac:dyDescent="0.25">
      <c r="A111" s="68" t="s">
        <v>430</v>
      </c>
      <c r="B111" s="68" t="s">
        <v>796</v>
      </c>
      <c r="C111" s="68" t="s">
        <v>797</v>
      </c>
      <c r="D111" s="68" t="s">
        <v>798</v>
      </c>
    </row>
    <row r="112" spans="1:4" x14ac:dyDescent="0.25">
      <c r="A112" s="68" t="s">
        <v>431</v>
      </c>
      <c r="B112" s="68" t="s">
        <v>799</v>
      </c>
      <c r="C112" s="68" t="s">
        <v>800</v>
      </c>
      <c r="D112" s="68" t="s">
        <v>801</v>
      </c>
    </row>
    <row r="113" spans="1:4" x14ac:dyDescent="0.25">
      <c r="A113" s="68" t="s">
        <v>432</v>
      </c>
      <c r="B113" s="68" t="s">
        <v>802</v>
      </c>
      <c r="C113" s="68" t="s">
        <v>612</v>
      </c>
      <c r="D113" s="68" t="s">
        <v>612</v>
      </c>
    </row>
    <row r="114" spans="1:4" x14ac:dyDescent="0.25">
      <c r="A114" s="68" t="s">
        <v>433</v>
      </c>
      <c r="B114" s="68" t="s">
        <v>803</v>
      </c>
      <c r="C114" s="68" t="s">
        <v>612</v>
      </c>
      <c r="D114" s="68" t="s">
        <v>612</v>
      </c>
    </row>
    <row r="115" spans="1:4" x14ac:dyDescent="0.25">
      <c r="A115" s="68" t="s">
        <v>434</v>
      </c>
      <c r="B115" s="68" t="s">
        <v>804</v>
      </c>
      <c r="C115" s="68" t="s">
        <v>612</v>
      </c>
      <c r="D115" s="68" t="s">
        <v>612</v>
      </c>
    </row>
    <row r="116" spans="1:4" x14ac:dyDescent="0.25">
      <c r="A116" s="68" t="s">
        <v>435</v>
      </c>
      <c r="B116" s="68" t="s">
        <v>805</v>
      </c>
      <c r="C116" s="68" t="s">
        <v>612</v>
      </c>
      <c r="D116" s="68" t="s">
        <v>612</v>
      </c>
    </row>
    <row r="117" spans="1:4" x14ac:dyDescent="0.25">
      <c r="A117" s="68" t="s">
        <v>436</v>
      </c>
      <c r="B117" s="68" t="s">
        <v>806</v>
      </c>
      <c r="C117" s="68" t="s">
        <v>612</v>
      </c>
      <c r="D117" s="68" t="s">
        <v>612</v>
      </c>
    </row>
    <row r="118" spans="1:4" x14ac:dyDescent="0.25">
      <c r="A118" s="68" t="s">
        <v>437</v>
      </c>
      <c r="B118" s="68" t="s">
        <v>653</v>
      </c>
      <c r="C118" s="68" t="s">
        <v>800</v>
      </c>
      <c r="D118" s="68" t="s">
        <v>801</v>
      </c>
    </row>
    <row r="119" spans="1:4" x14ac:dyDescent="0.25">
      <c r="A119" s="68" t="s">
        <v>438</v>
      </c>
      <c r="B119" s="68" t="s">
        <v>807</v>
      </c>
      <c r="C119" s="68" t="s">
        <v>808</v>
      </c>
      <c r="D119" s="68" t="s">
        <v>808</v>
      </c>
    </row>
    <row r="120" spans="1:4" x14ac:dyDescent="0.25">
      <c r="A120" s="68" t="s">
        <v>439</v>
      </c>
      <c r="B120" s="68" t="s">
        <v>809</v>
      </c>
      <c r="C120" s="68" t="s">
        <v>612</v>
      </c>
      <c r="D120" s="68" t="s">
        <v>612</v>
      </c>
    </row>
    <row r="121" spans="1:4" x14ac:dyDescent="0.25">
      <c r="A121" s="68" t="s">
        <v>440</v>
      </c>
      <c r="B121" s="68" t="s">
        <v>810</v>
      </c>
      <c r="C121" s="68" t="s">
        <v>612</v>
      </c>
      <c r="D121" s="68" t="s">
        <v>612</v>
      </c>
    </row>
    <row r="122" spans="1:4" x14ac:dyDescent="0.25">
      <c r="A122" s="68" t="s">
        <v>441</v>
      </c>
      <c r="B122" s="68" t="s">
        <v>811</v>
      </c>
      <c r="C122" s="68" t="s">
        <v>612</v>
      </c>
      <c r="D122" s="68" t="s">
        <v>612</v>
      </c>
    </row>
    <row r="123" spans="1:4" x14ac:dyDescent="0.25">
      <c r="A123" s="68" t="s">
        <v>442</v>
      </c>
      <c r="B123" s="68" t="s">
        <v>812</v>
      </c>
      <c r="C123" s="68" t="s">
        <v>813</v>
      </c>
      <c r="D123" s="68" t="s">
        <v>814</v>
      </c>
    </row>
    <row r="124" spans="1:4" x14ac:dyDescent="0.25">
      <c r="A124" s="68" t="s">
        <v>443</v>
      </c>
      <c r="B124" s="68" t="s">
        <v>815</v>
      </c>
      <c r="C124" s="68" t="s">
        <v>816</v>
      </c>
      <c r="D124" s="68" t="s">
        <v>817</v>
      </c>
    </row>
    <row r="125" spans="1:4" x14ac:dyDescent="0.25">
      <c r="A125" s="68" t="s">
        <v>444</v>
      </c>
      <c r="B125" s="68" t="s">
        <v>818</v>
      </c>
      <c r="C125" s="68" t="s">
        <v>819</v>
      </c>
      <c r="D125" s="68" t="s">
        <v>820</v>
      </c>
    </row>
    <row r="126" spans="1:4" x14ac:dyDescent="0.25">
      <c r="A126" s="68" t="s">
        <v>445</v>
      </c>
      <c r="B126" s="68" t="s">
        <v>821</v>
      </c>
      <c r="C126" s="68" t="s">
        <v>822</v>
      </c>
      <c r="D126" s="68" t="s">
        <v>822</v>
      </c>
    </row>
    <row r="127" spans="1:4" x14ac:dyDescent="0.25">
      <c r="A127" s="68" t="s">
        <v>446</v>
      </c>
      <c r="B127" s="68" t="s">
        <v>823</v>
      </c>
      <c r="C127" s="68" t="s">
        <v>824</v>
      </c>
      <c r="D127" s="68" t="s">
        <v>825</v>
      </c>
    </row>
    <row r="128" spans="1:4" x14ac:dyDescent="0.25">
      <c r="A128" s="68" t="s">
        <v>447</v>
      </c>
      <c r="B128" s="68" t="s">
        <v>826</v>
      </c>
      <c r="C128" s="68" t="s">
        <v>827</v>
      </c>
      <c r="D128" s="68" t="s">
        <v>828</v>
      </c>
    </row>
    <row r="129" spans="1:4" x14ac:dyDescent="0.25">
      <c r="A129" s="68" t="s">
        <v>448</v>
      </c>
      <c r="B129" s="68" t="s">
        <v>829</v>
      </c>
      <c r="C129" s="68" t="s">
        <v>830</v>
      </c>
      <c r="D129" s="68" t="s">
        <v>831</v>
      </c>
    </row>
    <row r="130" spans="1:4" x14ac:dyDescent="0.25">
      <c r="A130" s="68" t="s">
        <v>449</v>
      </c>
      <c r="B130" s="68" t="s">
        <v>832</v>
      </c>
      <c r="C130" s="68" t="s">
        <v>833</v>
      </c>
      <c r="D130" s="68" t="s">
        <v>834</v>
      </c>
    </row>
    <row r="131" spans="1:4" x14ac:dyDescent="0.25">
      <c r="A131" s="68" t="s">
        <v>450</v>
      </c>
      <c r="B131" s="68" t="s">
        <v>835</v>
      </c>
      <c r="C131" s="68" t="s">
        <v>836</v>
      </c>
      <c r="D131" s="68" t="s">
        <v>837</v>
      </c>
    </row>
    <row r="132" spans="1:4" x14ac:dyDescent="0.25">
      <c r="A132" s="68" t="s">
        <v>451</v>
      </c>
      <c r="B132" s="68" t="s">
        <v>838</v>
      </c>
      <c r="C132" s="68" t="s">
        <v>839</v>
      </c>
      <c r="D132" s="68" t="s">
        <v>840</v>
      </c>
    </row>
    <row r="133" spans="1:4" x14ac:dyDescent="0.25">
      <c r="A133" s="68" t="s">
        <v>452</v>
      </c>
      <c r="B133" s="68" t="s">
        <v>841</v>
      </c>
      <c r="C133" s="68" t="s">
        <v>839</v>
      </c>
      <c r="D133" s="68" t="s">
        <v>840</v>
      </c>
    </row>
    <row r="134" spans="1:4" x14ac:dyDescent="0.25">
      <c r="A134" s="68" t="s">
        <v>453</v>
      </c>
      <c r="B134" s="68" t="s">
        <v>842</v>
      </c>
      <c r="C134" s="68" t="s">
        <v>612</v>
      </c>
      <c r="D134" s="68" t="s">
        <v>612</v>
      </c>
    </row>
    <row r="135" spans="1:4" x14ac:dyDescent="0.25">
      <c r="A135" s="68" t="s">
        <v>454</v>
      </c>
      <c r="B135" s="68" t="s">
        <v>843</v>
      </c>
      <c r="C135" s="68" t="s">
        <v>612</v>
      </c>
      <c r="D135" s="68" t="s">
        <v>612</v>
      </c>
    </row>
    <row r="136" spans="1:4" x14ac:dyDescent="0.25">
      <c r="A136" s="68" t="s">
        <v>455</v>
      </c>
      <c r="B136" s="68" t="s">
        <v>844</v>
      </c>
      <c r="C136" s="68" t="s">
        <v>839</v>
      </c>
      <c r="D136" s="68" t="s">
        <v>840</v>
      </c>
    </row>
    <row r="137" spans="1:4" x14ac:dyDescent="0.25">
      <c r="A137" s="68" t="s">
        <v>456</v>
      </c>
      <c r="B137" s="68" t="s">
        <v>845</v>
      </c>
      <c r="C137" s="68" t="s">
        <v>612</v>
      </c>
      <c r="D137" s="68" t="s">
        <v>612</v>
      </c>
    </row>
    <row r="138" spans="1:4" x14ac:dyDescent="0.25">
      <c r="A138" s="68" t="s">
        <v>457</v>
      </c>
      <c r="B138" s="68" t="s">
        <v>846</v>
      </c>
      <c r="C138" s="68" t="s">
        <v>612</v>
      </c>
      <c r="D138" s="68" t="s">
        <v>612</v>
      </c>
    </row>
    <row r="139" spans="1:4" x14ac:dyDescent="0.25">
      <c r="A139" s="68" t="s">
        <v>458</v>
      </c>
      <c r="B139" s="68" t="s">
        <v>847</v>
      </c>
      <c r="C139" s="68" t="s">
        <v>612</v>
      </c>
      <c r="D139" s="68" t="s">
        <v>612</v>
      </c>
    </row>
    <row r="140" spans="1:4" x14ac:dyDescent="0.25">
      <c r="A140" s="68" t="s">
        <v>459</v>
      </c>
      <c r="B140" s="68" t="s">
        <v>848</v>
      </c>
      <c r="C140" s="68" t="s">
        <v>612</v>
      </c>
      <c r="D140" s="68" t="s">
        <v>612</v>
      </c>
    </row>
    <row r="141" spans="1:4" x14ac:dyDescent="0.25">
      <c r="A141" s="68" t="s">
        <v>460</v>
      </c>
      <c r="B141" s="68" t="s">
        <v>849</v>
      </c>
      <c r="C141" s="68" t="s">
        <v>612</v>
      </c>
      <c r="D141" s="68" t="s">
        <v>612</v>
      </c>
    </row>
    <row r="142" spans="1:4" x14ac:dyDescent="0.25">
      <c r="A142" s="68" t="s">
        <v>461</v>
      </c>
      <c r="B142" s="68" t="s">
        <v>850</v>
      </c>
      <c r="C142" s="68" t="s">
        <v>612</v>
      </c>
      <c r="D142" s="68" t="s">
        <v>612</v>
      </c>
    </row>
    <row r="143" spans="1:4" x14ac:dyDescent="0.25">
      <c r="A143" s="68" t="s">
        <v>462</v>
      </c>
      <c r="B143" s="68" t="s">
        <v>851</v>
      </c>
      <c r="C143" s="68" t="s">
        <v>612</v>
      </c>
      <c r="D143" s="68" t="s">
        <v>612</v>
      </c>
    </row>
    <row r="144" spans="1:4" x14ac:dyDescent="0.25">
      <c r="A144" s="68" t="s">
        <v>463</v>
      </c>
      <c r="B144" s="68" t="s">
        <v>852</v>
      </c>
      <c r="C144" s="68" t="s">
        <v>612</v>
      </c>
      <c r="D144" s="68" t="s">
        <v>612</v>
      </c>
    </row>
    <row r="145" spans="1:4" x14ac:dyDescent="0.25">
      <c r="A145" s="68" t="s">
        <v>464</v>
      </c>
      <c r="B145" s="68" t="s">
        <v>853</v>
      </c>
      <c r="C145" s="68" t="s">
        <v>854</v>
      </c>
      <c r="D145" s="68" t="s">
        <v>855</v>
      </c>
    </row>
    <row r="146" spans="1:4" x14ac:dyDescent="0.25">
      <c r="A146" s="68" t="s">
        <v>465</v>
      </c>
      <c r="B146" s="68" t="s">
        <v>788</v>
      </c>
      <c r="C146" s="68" t="s">
        <v>856</v>
      </c>
      <c r="D146" s="68" t="s">
        <v>857</v>
      </c>
    </row>
    <row r="147" spans="1:4" x14ac:dyDescent="0.25">
      <c r="A147" s="68" t="s">
        <v>466</v>
      </c>
      <c r="B147" s="68" t="s">
        <v>788</v>
      </c>
      <c r="C147" s="68" t="s">
        <v>858</v>
      </c>
      <c r="D147" s="68" t="s">
        <v>859</v>
      </c>
    </row>
    <row r="148" spans="1:4" x14ac:dyDescent="0.25">
      <c r="A148" s="68" t="s">
        <v>467</v>
      </c>
      <c r="B148" s="68" t="s">
        <v>793</v>
      </c>
      <c r="C148" s="68" t="s">
        <v>858</v>
      </c>
      <c r="D148" s="68" t="s">
        <v>859</v>
      </c>
    </row>
    <row r="149" spans="1:4" x14ac:dyDescent="0.25">
      <c r="A149" s="68" t="s">
        <v>468</v>
      </c>
      <c r="B149" s="68" t="s">
        <v>794</v>
      </c>
      <c r="C149" s="68" t="s">
        <v>612</v>
      </c>
      <c r="D149" s="68" t="s">
        <v>612</v>
      </c>
    </row>
    <row r="150" spans="1:4" x14ac:dyDescent="0.25">
      <c r="A150" s="68" t="s">
        <v>469</v>
      </c>
      <c r="B150" s="68" t="s">
        <v>795</v>
      </c>
      <c r="C150" s="68" t="s">
        <v>612</v>
      </c>
      <c r="D150" s="68" t="s">
        <v>612</v>
      </c>
    </row>
    <row r="151" spans="1:4" x14ac:dyDescent="0.25">
      <c r="A151" s="68" t="s">
        <v>470</v>
      </c>
      <c r="B151" s="68" t="s">
        <v>796</v>
      </c>
      <c r="C151" s="68" t="s">
        <v>860</v>
      </c>
      <c r="D151" s="68" t="s">
        <v>861</v>
      </c>
    </row>
    <row r="152" spans="1:4" x14ac:dyDescent="0.25">
      <c r="A152" s="68" t="s">
        <v>471</v>
      </c>
      <c r="B152" s="68" t="s">
        <v>799</v>
      </c>
      <c r="C152" s="68" t="s">
        <v>862</v>
      </c>
      <c r="D152" s="68" t="s">
        <v>863</v>
      </c>
    </row>
    <row r="153" spans="1:4" x14ac:dyDescent="0.25">
      <c r="A153" s="68" t="s">
        <v>472</v>
      </c>
      <c r="B153" s="68" t="s">
        <v>802</v>
      </c>
      <c r="C153" s="68" t="s">
        <v>612</v>
      </c>
      <c r="D153" s="68" t="s">
        <v>612</v>
      </c>
    </row>
    <row r="154" spans="1:4" x14ac:dyDescent="0.25">
      <c r="A154" s="68" t="s">
        <v>473</v>
      </c>
      <c r="B154" s="68" t="s">
        <v>803</v>
      </c>
      <c r="C154" s="68" t="s">
        <v>612</v>
      </c>
      <c r="D154" s="68" t="s">
        <v>612</v>
      </c>
    </row>
    <row r="155" spans="1:4" x14ac:dyDescent="0.25">
      <c r="A155" s="68" t="s">
        <v>474</v>
      </c>
      <c r="B155" s="68" t="s">
        <v>804</v>
      </c>
      <c r="C155" s="68" t="s">
        <v>612</v>
      </c>
      <c r="D155" s="68" t="s">
        <v>612</v>
      </c>
    </row>
    <row r="156" spans="1:4" x14ac:dyDescent="0.25">
      <c r="A156" s="68" t="s">
        <v>475</v>
      </c>
      <c r="B156" s="68" t="s">
        <v>805</v>
      </c>
      <c r="C156" s="68" t="s">
        <v>612</v>
      </c>
      <c r="D156" s="68" t="s">
        <v>612</v>
      </c>
    </row>
    <row r="157" spans="1:4" x14ac:dyDescent="0.25">
      <c r="A157" s="68" t="s">
        <v>476</v>
      </c>
      <c r="B157" s="68" t="s">
        <v>806</v>
      </c>
      <c r="C157" s="68" t="s">
        <v>612</v>
      </c>
      <c r="D157" s="68" t="s">
        <v>612</v>
      </c>
    </row>
    <row r="158" spans="1:4" x14ac:dyDescent="0.25">
      <c r="A158" s="68" t="s">
        <v>477</v>
      </c>
      <c r="B158" s="68" t="s">
        <v>653</v>
      </c>
      <c r="C158" s="68" t="s">
        <v>862</v>
      </c>
      <c r="D158" s="68" t="s">
        <v>863</v>
      </c>
    </row>
    <row r="159" spans="1:4" x14ac:dyDescent="0.25">
      <c r="A159" s="68" t="s">
        <v>478</v>
      </c>
      <c r="B159" s="68" t="s">
        <v>810</v>
      </c>
      <c r="C159" s="68" t="s">
        <v>612</v>
      </c>
      <c r="D159" s="68" t="s">
        <v>612</v>
      </c>
    </row>
    <row r="160" spans="1:4" x14ac:dyDescent="0.25">
      <c r="A160" s="68" t="s">
        <v>479</v>
      </c>
      <c r="B160" s="68" t="s">
        <v>864</v>
      </c>
      <c r="C160" s="68" t="s">
        <v>612</v>
      </c>
      <c r="D160" s="68" t="s">
        <v>612</v>
      </c>
    </row>
    <row r="161" spans="1:4" x14ac:dyDescent="0.25">
      <c r="A161" s="68" t="s">
        <v>480</v>
      </c>
      <c r="B161" s="68" t="s">
        <v>865</v>
      </c>
      <c r="C161" s="68" t="s">
        <v>612</v>
      </c>
      <c r="D161" s="68" t="s">
        <v>612</v>
      </c>
    </row>
    <row r="162" spans="1:4" x14ac:dyDescent="0.25">
      <c r="A162" s="68" t="s">
        <v>481</v>
      </c>
      <c r="B162" s="68" t="s">
        <v>866</v>
      </c>
      <c r="C162" s="68" t="s">
        <v>612</v>
      </c>
      <c r="D162" s="68" t="s">
        <v>612</v>
      </c>
    </row>
    <row r="163" spans="1:4" x14ac:dyDescent="0.25">
      <c r="A163" s="68" t="s">
        <v>482</v>
      </c>
      <c r="B163" s="68" t="s">
        <v>867</v>
      </c>
      <c r="C163" s="68" t="s">
        <v>868</v>
      </c>
      <c r="D163" s="68" t="s">
        <v>869</v>
      </c>
    </row>
    <row r="164" spans="1:4" x14ac:dyDescent="0.25">
      <c r="A164" s="68" t="s">
        <v>483</v>
      </c>
      <c r="B164" s="68" t="s">
        <v>829</v>
      </c>
      <c r="C164" s="68" t="s">
        <v>870</v>
      </c>
      <c r="D164" s="68" t="s">
        <v>871</v>
      </c>
    </row>
    <row r="165" spans="1:4" x14ac:dyDescent="0.25">
      <c r="A165" s="68" t="s">
        <v>484</v>
      </c>
      <c r="B165" s="68" t="s">
        <v>872</v>
      </c>
      <c r="C165" s="68" t="s">
        <v>873</v>
      </c>
      <c r="D165" s="68" t="s">
        <v>874</v>
      </c>
    </row>
    <row r="166" spans="1:4" x14ac:dyDescent="0.25">
      <c r="A166" s="68" t="s">
        <v>485</v>
      </c>
      <c r="B166" s="68" t="s">
        <v>664</v>
      </c>
      <c r="C166" s="68" t="s">
        <v>875</v>
      </c>
      <c r="D166" s="68" t="s">
        <v>876</v>
      </c>
    </row>
    <row r="167" spans="1:4" x14ac:dyDescent="0.25">
      <c r="A167" s="68" t="s">
        <v>486</v>
      </c>
      <c r="B167" s="68" t="s">
        <v>667</v>
      </c>
      <c r="C167" s="68" t="s">
        <v>875</v>
      </c>
      <c r="D167" s="68" t="s">
        <v>876</v>
      </c>
    </row>
    <row r="168" spans="1:4" x14ac:dyDescent="0.25">
      <c r="A168" s="68" t="s">
        <v>487</v>
      </c>
      <c r="B168" s="68" t="s">
        <v>838</v>
      </c>
      <c r="C168" s="68" t="s">
        <v>877</v>
      </c>
      <c r="D168" s="68" t="s">
        <v>878</v>
      </c>
    </row>
    <row r="169" spans="1:4" x14ac:dyDescent="0.25">
      <c r="A169" s="68" t="s">
        <v>488</v>
      </c>
      <c r="B169" s="68" t="s">
        <v>841</v>
      </c>
      <c r="C169" s="68" t="s">
        <v>877</v>
      </c>
      <c r="D169" s="68" t="s">
        <v>878</v>
      </c>
    </row>
    <row r="170" spans="1:4" x14ac:dyDescent="0.25">
      <c r="A170" s="68" t="s">
        <v>489</v>
      </c>
      <c r="B170" s="68" t="s">
        <v>842</v>
      </c>
      <c r="C170" s="68" t="s">
        <v>879</v>
      </c>
      <c r="D170" s="68" t="s">
        <v>879</v>
      </c>
    </row>
    <row r="171" spans="1:4" x14ac:dyDescent="0.25">
      <c r="A171" s="68" t="s">
        <v>490</v>
      </c>
      <c r="B171" s="68" t="s">
        <v>843</v>
      </c>
      <c r="C171" s="68" t="s">
        <v>880</v>
      </c>
      <c r="D171" s="68" t="s">
        <v>881</v>
      </c>
    </row>
    <row r="172" spans="1:4" x14ac:dyDescent="0.25">
      <c r="A172" s="68" t="s">
        <v>491</v>
      </c>
      <c r="B172" s="68" t="s">
        <v>844</v>
      </c>
      <c r="C172" s="68" t="s">
        <v>882</v>
      </c>
      <c r="D172" s="68" t="s">
        <v>883</v>
      </c>
    </row>
    <row r="173" spans="1:4" x14ac:dyDescent="0.25">
      <c r="A173" s="68" t="s">
        <v>492</v>
      </c>
      <c r="B173" s="68" t="s">
        <v>845</v>
      </c>
      <c r="C173" s="68" t="s">
        <v>884</v>
      </c>
      <c r="D173" s="68" t="s">
        <v>885</v>
      </c>
    </row>
    <row r="174" spans="1:4" x14ac:dyDescent="0.25">
      <c r="A174" s="68" t="s">
        <v>493</v>
      </c>
      <c r="B174" s="68" t="s">
        <v>846</v>
      </c>
      <c r="C174" s="68" t="s">
        <v>612</v>
      </c>
      <c r="D174" s="68" t="s">
        <v>612</v>
      </c>
    </row>
    <row r="175" spans="1:4" x14ac:dyDescent="0.25">
      <c r="A175" s="68" t="s">
        <v>494</v>
      </c>
      <c r="B175" s="68" t="s">
        <v>847</v>
      </c>
      <c r="C175" s="68" t="s">
        <v>612</v>
      </c>
      <c r="D175" s="68" t="s">
        <v>612</v>
      </c>
    </row>
    <row r="176" spans="1:4" x14ac:dyDescent="0.25">
      <c r="A176" s="68" t="s">
        <v>495</v>
      </c>
      <c r="B176" s="68" t="s">
        <v>848</v>
      </c>
      <c r="C176" s="68" t="s">
        <v>612</v>
      </c>
      <c r="D176" s="68" t="s">
        <v>612</v>
      </c>
    </row>
    <row r="177" spans="1:4" x14ac:dyDescent="0.25">
      <c r="A177" s="68" t="s">
        <v>496</v>
      </c>
      <c r="B177" s="68" t="s">
        <v>849</v>
      </c>
      <c r="C177" s="68" t="s">
        <v>612</v>
      </c>
      <c r="D177" s="68" t="s">
        <v>612</v>
      </c>
    </row>
    <row r="178" spans="1:4" x14ac:dyDescent="0.25">
      <c r="A178" s="68" t="s">
        <v>497</v>
      </c>
      <c r="B178" s="68" t="s">
        <v>850</v>
      </c>
      <c r="C178" s="68" t="s">
        <v>612</v>
      </c>
      <c r="D178" s="68" t="s">
        <v>612</v>
      </c>
    </row>
    <row r="179" spans="1:4" x14ac:dyDescent="0.25">
      <c r="A179" s="68" t="s">
        <v>498</v>
      </c>
      <c r="B179" s="68" t="s">
        <v>851</v>
      </c>
      <c r="C179" s="68" t="s">
        <v>612</v>
      </c>
      <c r="D179" s="68" t="s">
        <v>612</v>
      </c>
    </row>
    <row r="180" spans="1:4" x14ac:dyDescent="0.25">
      <c r="A180" s="68" t="s">
        <v>499</v>
      </c>
      <c r="B180" s="68" t="s">
        <v>852</v>
      </c>
      <c r="C180" s="68" t="s">
        <v>612</v>
      </c>
      <c r="D180" s="68" t="s">
        <v>612</v>
      </c>
    </row>
    <row r="181" spans="1:4" x14ac:dyDescent="0.25">
      <c r="A181" s="68" t="s">
        <v>500</v>
      </c>
      <c r="B181" s="68" t="s">
        <v>886</v>
      </c>
      <c r="C181" s="68" t="s">
        <v>887</v>
      </c>
      <c r="D181" s="68" t="s">
        <v>888</v>
      </c>
    </row>
    <row r="182" spans="1:4" x14ac:dyDescent="0.25">
      <c r="A182" s="68" t="s">
        <v>501</v>
      </c>
      <c r="B182" s="68" t="s">
        <v>889</v>
      </c>
      <c r="C182" s="68" t="s">
        <v>612</v>
      </c>
      <c r="D182" s="68" t="s">
        <v>612</v>
      </c>
    </row>
    <row r="183" spans="1:4" x14ac:dyDescent="0.25">
      <c r="A183" s="68" t="s">
        <v>502</v>
      </c>
      <c r="B183" s="68" t="s">
        <v>890</v>
      </c>
      <c r="C183" s="68" t="s">
        <v>612</v>
      </c>
      <c r="D183" s="68" t="s">
        <v>612</v>
      </c>
    </row>
    <row r="184" spans="1:4" x14ac:dyDescent="0.25">
      <c r="A184" s="68" t="s">
        <v>503</v>
      </c>
      <c r="B184" s="68" t="s">
        <v>891</v>
      </c>
      <c r="C184" s="68" t="s">
        <v>887</v>
      </c>
      <c r="D184" s="68" t="s">
        <v>888</v>
      </c>
    </row>
    <row r="185" spans="1:4" x14ac:dyDescent="0.25">
      <c r="A185" s="68" t="s">
        <v>504</v>
      </c>
      <c r="B185" s="68" t="s">
        <v>826</v>
      </c>
      <c r="C185" s="68" t="s">
        <v>887</v>
      </c>
      <c r="D185" s="68" t="s">
        <v>888</v>
      </c>
    </row>
    <row r="186" spans="1:4" x14ac:dyDescent="0.25">
      <c r="A186" s="68" t="s">
        <v>505</v>
      </c>
      <c r="B186" s="68" t="s">
        <v>892</v>
      </c>
      <c r="C186" s="68" t="s">
        <v>893</v>
      </c>
      <c r="D186" s="68" t="s">
        <v>894</v>
      </c>
    </row>
    <row r="187" spans="1:4" x14ac:dyDescent="0.25">
      <c r="A187" s="68" t="s">
        <v>506</v>
      </c>
      <c r="B187" s="68" t="s">
        <v>895</v>
      </c>
      <c r="C187" s="68" t="s">
        <v>896</v>
      </c>
      <c r="D187" s="68" t="s">
        <v>896</v>
      </c>
    </row>
    <row r="188" spans="1:4" x14ac:dyDescent="0.25">
      <c r="A188" s="68" t="s">
        <v>507</v>
      </c>
      <c r="B188" s="68" t="s">
        <v>897</v>
      </c>
      <c r="C188" s="68" t="s">
        <v>898</v>
      </c>
      <c r="D188" s="68" t="s">
        <v>899</v>
      </c>
    </row>
    <row r="189" spans="1:4" x14ac:dyDescent="0.25">
      <c r="A189" s="68" t="s">
        <v>508</v>
      </c>
      <c r="B189" s="68" t="s">
        <v>900</v>
      </c>
      <c r="C189" s="68" t="s">
        <v>612</v>
      </c>
      <c r="D189" s="68" t="s">
        <v>612</v>
      </c>
    </row>
    <row r="190" spans="1:4" x14ac:dyDescent="0.25">
      <c r="A190" s="68" t="s">
        <v>509</v>
      </c>
      <c r="B190" s="68" t="s">
        <v>901</v>
      </c>
      <c r="C190" s="68" t="s">
        <v>612</v>
      </c>
      <c r="D190" s="68" t="s">
        <v>612</v>
      </c>
    </row>
    <row r="191" spans="1:4" x14ac:dyDescent="0.25">
      <c r="A191" s="68" t="s">
        <v>510</v>
      </c>
      <c r="B191" s="68" t="s">
        <v>902</v>
      </c>
      <c r="C191" s="68" t="s">
        <v>612</v>
      </c>
      <c r="D191" s="68" t="s">
        <v>612</v>
      </c>
    </row>
    <row r="192" spans="1:4" x14ac:dyDescent="0.25">
      <c r="A192" s="68" t="s">
        <v>511</v>
      </c>
      <c r="B192" s="68" t="s">
        <v>903</v>
      </c>
      <c r="C192" s="68" t="s">
        <v>612</v>
      </c>
      <c r="D192" s="68" t="s">
        <v>612</v>
      </c>
    </row>
    <row r="193" spans="1:4" x14ac:dyDescent="0.25">
      <c r="A193" s="68" t="s">
        <v>512</v>
      </c>
      <c r="B193" s="68" t="s">
        <v>904</v>
      </c>
      <c r="C193" s="68" t="s">
        <v>905</v>
      </c>
      <c r="D193" s="68" t="s">
        <v>612</v>
      </c>
    </row>
    <row r="194" spans="1:4" x14ac:dyDescent="0.25">
      <c r="A194" s="68" t="s">
        <v>513</v>
      </c>
      <c r="B194" s="68" t="s">
        <v>864</v>
      </c>
      <c r="C194" s="68" t="s">
        <v>612</v>
      </c>
      <c r="D194" s="68" t="s">
        <v>612</v>
      </c>
    </row>
    <row r="195" spans="1:4" x14ac:dyDescent="0.25">
      <c r="A195" s="68" t="s">
        <v>514</v>
      </c>
      <c r="B195" s="68" t="s">
        <v>906</v>
      </c>
      <c r="C195" s="68" t="s">
        <v>899</v>
      </c>
      <c r="D195" s="68" t="s">
        <v>899</v>
      </c>
    </row>
    <row r="196" spans="1:4" x14ac:dyDescent="0.25">
      <c r="A196" s="68" t="s">
        <v>515</v>
      </c>
      <c r="B196" s="68" t="s">
        <v>907</v>
      </c>
      <c r="C196" s="68" t="s">
        <v>612</v>
      </c>
      <c r="D196" s="68" t="s">
        <v>612</v>
      </c>
    </row>
    <row r="197" spans="1:4" x14ac:dyDescent="0.25">
      <c r="A197" s="68" t="s">
        <v>516</v>
      </c>
      <c r="B197" s="68" t="s">
        <v>908</v>
      </c>
      <c r="C197" s="68" t="s">
        <v>612</v>
      </c>
      <c r="D197" s="68" t="s">
        <v>612</v>
      </c>
    </row>
    <row r="198" spans="1:4" x14ac:dyDescent="0.25">
      <c r="A198" s="68" t="s">
        <v>517</v>
      </c>
      <c r="B198" s="68" t="s">
        <v>909</v>
      </c>
      <c r="C198" s="68" t="s">
        <v>910</v>
      </c>
      <c r="D198" s="68" t="s">
        <v>910</v>
      </c>
    </row>
    <row r="199" spans="1:4" x14ac:dyDescent="0.25">
      <c r="A199" s="68" t="s">
        <v>518</v>
      </c>
      <c r="B199" s="68" t="s">
        <v>911</v>
      </c>
      <c r="C199" s="68" t="s">
        <v>912</v>
      </c>
      <c r="D199" s="68" t="s">
        <v>912</v>
      </c>
    </row>
    <row r="200" spans="1:4" x14ac:dyDescent="0.25">
      <c r="A200" s="68" t="s">
        <v>519</v>
      </c>
      <c r="B200" s="68" t="s">
        <v>913</v>
      </c>
      <c r="C200" s="68" t="s">
        <v>612</v>
      </c>
      <c r="D200" s="68" t="s">
        <v>612</v>
      </c>
    </row>
    <row r="201" spans="1:4" x14ac:dyDescent="0.25">
      <c r="A201" s="68" t="s">
        <v>520</v>
      </c>
      <c r="B201" s="68" t="s">
        <v>914</v>
      </c>
      <c r="C201" s="68" t="s">
        <v>612</v>
      </c>
      <c r="D201" s="68" t="s">
        <v>612</v>
      </c>
    </row>
    <row r="202" spans="1:4" x14ac:dyDescent="0.25">
      <c r="A202" s="68" t="s">
        <v>521</v>
      </c>
      <c r="B202" s="68" t="s">
        <v>915</v>
      </c>
      <c r="C202" s="68" t="s">
        <v>612</v>
      </c>
      <c r="D202" s="68" t="s">
        <v>612</v>
      </c>
    </row>
    <row r="203" spans="1:4" x14ac:dyDescent="0.25">
      <c r="A203" s="68" t="s">
        <v>522</v>
      </c>
      <c r="B203" s="68" t="s">
        <v>916</v>
      </c>
      <c r="C203" s="68" t="s">
        <v>917</v>
      </c>
      <c r="D203" s="68" t="s">
        <v>917</v>
      </c>
    </row>
    <row r="204" spans="1:4" x14ac:dyDescent="0.25">
      <c r="A204" s="68" t="s">
        <v>523</v>
      </c>
      <c r="B204" s="68" t="s">
        <v>918</v>
      </c>
      <c r="C204" s="68" t="s">
        <v>612</v>
      </c>
      <c r="D204" s="68" t="s">
        <v>612</v>
      </c>
    </row>
    <row r="205" spans="1:4" x14ac:dyDescent="0.25">
      <c r="A205" s="68" t="s">
        <v>524</v>
      </c>
      <c r="B205" s="68" t="s">
        <v>919</v>
      </c>
      <c r="C205" s="68" t="s">
        <v>920</v>
      </c>
      <c r="D205" s="68" t="s">
        <v>920</v>
      </c>
    </row>
    <row r="206" spans="1:4" x14ac:dyDescent="0.25">
      <c r="A206" s="68" t="s">
        <v>525</v>
      </c>
      <c r="B206" s="68" t="s">
        <v>921</v>
      </c>
      <c r="C206" s="68" t="s">
        <v>612</v>
      </c>
      <c r="D206" s="68" t="s">
        <v>612</v>
      </c>
    </row>
    <row r="207" spans="1:4" x14ac:dyDescent="0.25">
      <c r="A207" s="68" t="s">
        <v>526</v>
      </c>
      <c r="B207" s="68" t="s">
        <v>904</v>
      </c>
      <c r="C207" s="68" t="s">
        <v>612</v>
      </c>
      <c r="D207" s="68" t="s">
        <v>612</v>
      </c>
    </row>
    <row r="208" spans="1:4" x14ac:dyDescent="0.25">
      <c r="A208" s="68" t="s">
        <v>527</v>
      </c>
      <c r="B208" s="68" t="s">
        <v>922</v>
      </c>
      <c r="C208" s="68" t="s">
        <v>612</v>
      </c>
      <c r="D208" s="68" t="s">
        <v>612</v>
      </c>
    </row>
    <row r="209" spans="1:4" x14ac:dyDescent="0.25">
      <c r="A209" s="68" t="s">
        <v>528</v>
      </c>
      <c r="B209" s="68" t="s">
        <v>923</v>
      </c>
      <c r="C209" s="68" t="s">
        <v>924</v>
      </c>
      <c r="D209" s="68" t="s">
        <v>924</v>
      </c>
    </row>
    <row r="210" spans="1:4" x14ac:dyDescent="0.25">
      <c r="A210" s="68" t="s">
        <v>529</v>
      </c>
      <c r="B210" s="68" t="s">
        <v>925</v>
      </c>
      <c r="C210" s="68" t="s">
        <v>612</v>
      </c>
      <c r="D210" s="68" t="s">
        <v>612</v>
      </c>
    </row>
    <row r="211" spans="1:4" x14ac:dyDescent="0.25">
      <c r="A211" s="68" t="s">
        <v>530</v>
      </c>
      <c r="B211" s="68" t="s">
        <v>926</v>
      </c>
      <c r="C211" s="68" t="s">
        <v>927</v>
      </c>
      <c r="D211" s="68" t="s">
        <v>612</v>
      </c>
    </row>
    <row r="212" spans="1:4" x14ac:dyDescent="0.25">
      <c r="A212" s="68" t="s">
        <v>531</v>
      </c>
      <c r="B212" s="68" t="s">
        <v>928</v>
      </c>
      <c r="C212" s="68" t="s">
        <v>612</v>
      </c>
      <c r="D212" s="68" t="s">
        <v>612</v>
      </c>
    </row>
    <row r="213" spans="1:4" x14ac:dyDescent="0.25">
      <c r="A213" s="68" t="s">
        <v>532</v>
      </c>
      <c r="B213" s="68" t="s">
        <v>929</v>
      </c>
      <c r="C213" s="68" t="s">
        <v>612</v>
      </c>
      <c r="D213" s="68" t="s">
        <v>612</v>
      </c>
    </row>
    <row r="214" spans="1:4" x14ac:dyDescent="0.25">
      <c r="A214" s="68" t="s">
        <v>533</v>
      </c>
      <c r="B214" s="68" t="s">
        <v>930</v>
      </c>
      <c r="C214" s="68" t="s">
        <v>931</v>
      </c>
      <c r="D214" s="68" t="s">
        <v>931</v>
      </c>
    </row>
    <row r="215" spans="1:4" x14ac:dyDescent="0.25">
      <c r="A215" s="68" t="s">
        <v>534</v>
      </c>
      <c r="B215" s="68" t="s">
        <v>932</v>
      </c>
      <c r="C215" s="68" t="s">
        <v>931</v>
      </c>
      <c r="D215" s="68" t="s">
        <v>931</v>
      </c>
    </row>
    <row r="218" spans="1:4" x14ac:dyDescent="0.25">
      <c r="A218" t="s">
        <v>325</v>
      </c>
      <c r="B218" t="s">
        <v>320</v>
      </c>
      <c r="C218" s="66">
        <v>44927</v>
      </c>
      <c r="D218" s="66">
        <v>44562</v>
      </c>
    </row>
    <row r="219" spans="1:4" x14ac:dyDescent="0.25">
      <c r="C219" s="65" t="s">
        <v>323</v>
      </c>
      <c r="D219" s="65" t="s">
        <v>323</v>
      </c>
    </row>
    <row r="220" spans="1:4" x14ac:dyDescent="0.25">
      <c r="C220" s="65" t="s">
        <v>321</v>
      </c>
      <c r="D220" s="65" t="s">
        <v>324</v>
      </c>
    </row>
    <row r="221" spans="1:4" x14ac:dyDescent="0.25">
      <c r="A221" s="68" t="s">
        <v>535</v>
      </c>
      <c r="B221" s="68" t="s">
        <v>933</v>
      </c>
      <c r="C221" s="74" t="s">
        <v>934</v>
      </c>
      <c r="D221" s="74" t="s">
        <v>935</v>
      </c>
    </row>
    <row r="222" spans="1:4" x14ac:dyDescent="0.25">
      <c r="A222" s="68" t="s">
        <v>536</v>
      </c>
      <c r="B222" s="68" t="s">
        <v>936</v>
      </c>
      <c r="C222" s="74" t="s">
        <v>937</v>
      </c>
      <c r="D222" s="74" t="s">
        <v>938</v>
      </c>
    </row>
    <row r="223" spans="1:4" x14ac:dyDescent="0.25">
      <c r="A223" s="68" t="s">
        <v>537</v>
      </c>
      <c r="B223" s="68" t="s">
        <v>939</v>
      </c>
      <c r="C223" s="74" t="s">
        <v>940</v>
      </c>
      <c r="D223" s="74" t="s">
        <v>941</v>
      </c>
    </row>
    <row r="224" spans="1:4" x14ac:dyDescent="0.25">
      <c r="A224" s="68" t="s">
        <v>538</v>
      </c>
      <c r="B224" s="68" t="s">
        <v>942</v>
      </c>
      <c r="C224" s="74" t="s">
        <v>943</v>
      </c>
      <c r="D224" s="74" t="s">
        <v>944</v>
      </c>
    </row>
    <row r="225" spans="1:4" x14ac:dyDescent="0.25">
      <c r="A225" s="68" t="s">
        <v>539</v>
      </c>
      <c r="B225" s="68" t="s">
        <v>945</v>
      </c>
      <c r="C225" s="74" t="s">
        <v>946</v>
      </c>
      <c r="D225" s="74" t="s">
        <v>947</v>
      </c>
    </row>
    <row r="226" spans="1:4" x14ac:dyDescent="0.25">
      <c r="A226" s="68" t="s">
        <v>540</v>
      </c>
      <c r="B226" s="68" t="s">
        <v>948</v>
      </c>
      <c r="C226" s="74" t="s">
        <v>949</v>
      </c>
      <c r="D226" s="74" t="s">
        <v>950</v>
      </c>
    </row>
    <row r="227" spans="1:4" x14ac:dyDescent="0.25">
      <c r="A227" s="68" t="s">
        <v>541</v>
      </c>
      <c r="B227" s="68" t="s">
        <v>951</v>
      </c>
      <c r="C227" s="74" t="s">
        <v>612</v>
      </c>
      <c r="D227" s="74" t="s">
        <v>612</v>
      </c>
    </row>
    <row r="228" spans="1:4" x14ac:dyDescent="0.25">
      <c r="A228" s="68" t="s">
        <v>542</v>
      </c>
      <c r="B228" s="68" t="s">
        <v>952</v>
      </c>
      <c r="C228" s="74" t="s">
        <v>953</v>
      </c>
      <c r="D228" s="74" t="s">
        <v>954</v>
      </c>
    </row>
    <row r="229" spans="1:4" x14ac:dyDescent="0.25">
      <c r="A229" s="68" t="s">
        <v>543</v>
      </c>
      <c r="B229" s="68" t="s">
        <v>955</v>
      </c>
      <c r="C229" s="74" t="s">
        <v>956</v>
      </c>
      <c r="D229" s="74" t="s">
        <v>957</v>
      </c>
    </row>
    <row r="230" spans="1:4" x14ac:dyDescent="0.25">
      <c r="A230" s="68" t="s">
        <v>544</v>
      </c>
      <c r="B230" s="68" t="s">
        <v>958</v>
      </c>
      <c r="C230" s="74" t="s">
        <v>612</v>
      </c>
      <c r="D230" s="74" t="s">
        <v>612</v>
      </c>
    </row>
    <row r="231" spans="1:4" x14ac:dyDescent="0.25">
      <c r="A231" s="68" t="s">
        <v>545</v>
      </c>
      <c r="B231" s="68" t="s">
        <v>959</v>
      </c>
      <c r="C231" s="74" t="s">
        <v>960</v>
      </c>
      <c r="D231" s="74" t="s">
        <v>961</v>
      </c>
    </row>
    <row r="232" spans="1:4" x14ac:dyDescent="0.25">
      <c r="A232" s="68" t="s">
        <v>546</v>
      </c>
      <c r="B232" s="68" t="s">
        <v>962</v>
      </c>
      <c r="C232" s="74" t="s">
        <v>963</v>
      </c>
      <c r="D232" s="74" t="s">
        <v>964</v>
      </c>
    </row>
    <row r="233" spans="1:4" x14ac:dyDescent="0.25">
      <c r="A233" s="68" t="s">
        <v>547</v>
      </c>
      <c r="B233" s="68" t="s">
        <v>965</v>
      </c>
      <c r="C233" s="74" t="s">
        <v>966</v>
      </c>
      <c r="D233" s="74" t="s">
        <v>967</v>
      </c>
    </row>
    <row r="234" spans="1:4" x14ac:dyDescent="0.25">
      <c r="A234" s="68" t="s">
        <v>548</v>
      </c>
      <c r="B234" s="68" t="s">
        <v>968</v>
      </c>
      <c r="C234" s="74" t="s">
        <v>969</v>
      </c>
      <c r="D234" s="74" t="s">
        <v>970</v>
      </c>
    </row>
    <row r="235" spans="1:4" x14ac:dyDescent="0.25">
      <c r="A235" s="68" t="s">
        <v>549</v>
      </c>
      <c r="B235" s="68" t="s">
        <v>971</v>
      </c>
      <c r="C235" s="74" t="s">
        <v>972</v>
      </c>
      <c r="D235" s="74" t="s">
        <v>973</v>
      </c>
    </row>
    <row r="236" spans="1:4" x14ac:dyDescent="0.25">
      <c r="A236" s="68" t="s">
        <v>550</v>
      </c>
      <c r="B236" s="68" t="s">
        <v>974</v>
      </c>
      <c r="C236" s="74" t="s">
        <v>975</v>
      </c>
      <c r="D236" s="74" t="s">
        <v>976</v>
      </c>
    </row>
    <row r="237" spans="1:4" x14ac:dyDescent="0.25">
      <c r="A237" s="68" t="s">
        <v>551</v>
      </c>
      <c r="B237" s="68" t="s">
        <v>579</v>
      </c>
      <c r="C237" s="74" t="s">
        <v>977</v>
      </c>
      <c r="D237" s="74" t="s">
        <v>978</v>
      </c>
    </row>
    <row r="238" spans="1:4" x14ac:dyDescent="0.25">
      <c r="A238" s="68" t="s">
        <v>552</v>
      </c>
      <c r="B238" s="68" t="s">
        <v>580</v>
      </c>
      <c r="C238" s="74" t="s">
        <v>979</v>
      </c>
      <c r="D238" s="74" t="s">
        <v>980</v>
      </c>
    </row>
    <row r="239" spans="1:4" x14ac:dyDescent="0.25">
      <c r="A239" s="68" t="s">
        <v>553</v>
      </c>
      <c r="B239" s="68" t="s">
        <v>981</v>
      </c>
      <c r="C239" s="74" t="s">
        <v>927</v>
      </c>
      <c r="D239" s="74" t="s">
        <v>982</v>
      </c>
    </row>
    <row r="240" spans="1:4" x14ac:dyDescent="0.25">
      <c r="A240" s="68" t="s">
        <v>554</v>
      </c>
      <c r="B240" s="68" t="s">
        <v>983</v>
      </c>
      <c r="C240" s="74" t="s">
        <v>612</v>
      </c>
      <c r="D240" s="74" t="s">
        <v>612</v>
      </c>
    </row>
    <row r="241" spans="1:4" x14ac:dyDescent="0.25">
      <c r="A241" s="68" t="s">
        <v>555</v>
      </c>
      <c r="B241" s="68" t="s">
        <v>984</v>
      </c>
      <c r="C241" s="74" t="s">
        <v>612</v>
      </c>
      <c r="D241" s="74" t="s">
        <v>612</v>
      </c>
    </row>
    <row r="242" spans="1:4" x14ac:dyDescent="0.25">
      <c r="A242" s="68" t="s">
        <v>556</v>
      </c>
      <c r="B242" s="68" t="s">
        <v>985</v>
      </c>
      <c r="C242" s="74" t="s">
        <v>612</v>
      </c>
      <c r="D242" s="74" t="s">
        <v>612</v>
      </c>
    </row>
    <row r="243" spans="1:4" x14ac:dyDescent="0.25">
      <c r="A243" s="68" t="s">
        <v>557</v>
      </c>
      <c r="B243" s="68" t="s">
        <v>986</v>
      </c>
      <c r="C243" s="74" t="s">
        <v>927</v>
      </c>
      <c r="D243" s="74" t="s">
        <v>982</v>
      </c>
    </row>
    <row r="244" spans="1:4" x14ac:dyDescent="0.25">
      <c r="A244" s="68" t="s">
        <v>558</v>
      </c>
      <c r="B244" s="68" t="s">
        <v>987</v>
      </c>
      <c r="C244" s="74"/>
      <c r="D244" s="74"/>
    </row>
    <row r="245" spans="1:4" x14ac:dyDescent="0.25">
      <c r="A245" s="68" t="s">
        <v>559</v>
      </c>
      <c r="B245" s="68" t="s">
        <v>988</v>
      </c>
      <c r="C245" s="74"/>
      <c r="D245" s="74"/>
    </row>
    <row r="246" spans="1:4" x14ac:dyDescent="0.25">
      <c r="A246" s="68" t="s">
        <v>560</v>
      </c>
      <c r="B246" s="68" t="s">
        <v>588</v>
      </c>
      <c r="C246" s="74" t="s">
        <v>989</v>
      </c>
      <c r="D246" s="74" t="s">
        <v>990</v>
      </c>
    </row>
    <row r="247" spans="1:4" x14ac:dyDescent="0.25">
      <c r="A247" s="68" t="s">
        <v>561</v>
      </c>
      <c r="B247" s="68" t="s">
        <v>991</v>
      </c>
      <c r="C247" s="74"/>
      <c r="D247" s="74"/>
    </row>
    <row r="248" spans="1:4" x14ac:dyDescent="0.25">
      <c r="A248" s="68" t="s">
        <v>562</v>
      </c>
      <c r="B248" s="68" t="s">
        <v>588</v>
      </c>
      <c r="C248" s="74" t="s">
        <v>989</v>
      </c>
      <c r="D248" s="74" t="s">
        <v>990</v>
      </c>
    </row>
    <row r="252" spans="1:4" x14ac:dyDescent="0.25">
      <c r="A252" t="s">
        <v>325</v>
      </c>
      <c r="B252" t="s">
        <v>320</v>
      </c>
      <c r="C252" s="66">
        <v>44927</v>
      </c>
      <c r="D252" s="66">
        <v>44562</v>
      </c>
    </row>
    <row r="253" spans="1:4" x14ac:dyDescent="0.25">
      <c r="C253" s="65" t="s">
        <v>323</v>
      </c>
      <c r="D253" s="65" t="s">
        <v>323</v>
      </c>
    </row>
    <row r="254" spans="1:4" x14ac:dyDescent="0.25">
      <c r="C254" s="65" t="s">
        <v>321</v>
      </c>
      <c r="D254" s="65" t="s">
        <v>324</v>
      </c>
    </row>
    <row r="255" spans="1:4" x14ac:dyDescent="0.25">
      <c r="A255" s="68" t="s">
        <v>4</v>
      </c>
      <c r="B255" s="68" t="s">
        <v>992</v>
      </c>
      <c r="C255" s="74" t="s">
        <v>993</v>
      </c>
      <c r="D255" s="74" t="s">
        <v>994</v>
      </c>
    </row>
    <row r="256" spans="1:4" x14ac:dyDescent="0.25">
      <c r="A256" s="68" t="s">
        <v>5</v>
      </c>
      <c r="B256" s="68" t="s">
        <v>995</v>
      </c>
      <c r="C256" s="74" t="s">
        <v>996</v>
      </c>
      <c r="D256" s="74" t="s">
        <v>997</v>
      </c>
    </row>
    <row r="257" spans="1:4" x14ac:dyDescent="0.25">
      <c r="A257" s="68" t="s">
        <v>6</v>
      </c>
      <c r="B257" s="68" t="s">
        <v>998</v>
      </c>
      <c r="C257" s="74" t="s">
        <v>972</v>
      </c>
      <c r="D257" s="74" t="s">
        <v>973</v>
      </c>
    </row>
    <row r="258" spans="1:4" x14ac:dyDescent="0.25">
      <c r="A258" s="68" t="s">
        <v>7</v>
      </c>
      <c r="B258" s="68" t="s">
        <v>999</v>
      </c>
      <c r="C258" s="74" t="s">
        <v>1000</v>
      </c>
      <c r="D258" s="74" t="s">
        <v>1001</v>
      </c>
    </row>
    <row r="259" spans="1:4" x14ac:dyDescent="0.25">
      <c r="A259" s="68" t="s">
        <v>8</v>
      </c>
      <c r="B259" s="68" t="s">
        <v>1002</v>
      </c>
      <c r="C259" s="74" t="s">
        <v>1003</v>
      </c>
      <c r="D259" s="74" t="s">
        <v>1004</v>
      </c>
    </row>
    <row r="260" spans="1:4" x14ac:dyDescent="0.25">
      <c r="A260" s="68" t="s">
        <v>9</v>
      </c>
      <c r="B260" s="68" t="s">
        <v>1005</v>
      </c>
      <c r="C260" s="74" t="s">
        <v>1006</v>
      </c>
      <c r="D260" s="74" t="s">
        <v>1007</v>
      </c>
    </row>
    <row r="261" spans="1:4" x14ac:dyDescent="0.25">
      <c r="A261" s="68" t="s">
        <v>10</v>
      </c>
      <c r="B261" s="68" t="s">
        <v>1008</v>
      </c>
      <c r="C261" s="74" t="s">
        <v>1009</v>
      </c>
      <c r="D261" s="74" t="s">
        <v>1010</v>
      </c>
    </row>
    <row r="262" spans="1:4" x14ac:dyDescent="0.25">
      <c r="A262" s="68" t="s">
        <v>11</v>
      </c>
      <c r="B262" s="68" t="s">
        <v>1011</v>
      </c>
      <c r="C262" s="74" t="s">
        <v>1012</v>
      </c>
      <c r="D262" s="74" t="s">
        <v>1013</v>
      </c>
    </row>
    <row r="263" spans="1:4" x14ac:dyDescent="0.25">
      <c r="A263" s="68" t="s">
        <v>12</v>
      </c>
      <c r="B263" s="68" t="s">
        <v>1014</v>
      </c>
      <c r="C263" s="74" t="s">
        <v>1015</v>
      </c>
      <c r="D263" s="74" t="s">
        <v>1016</v>
      </c>
    </row>
    <row r="264" spans="1:4" x14ac:dyDescent="0.25">
      <c r="A264" s="68" t="s">
        <v>13</v>
      </c>
      <c r="B264" s="68" t="s">
        <v>1017</v>
      </c>
      <c r="C264" s="74" t="s">
        <v>1018</v>
      </c>
      <c r="D264" s="74" t="s">
        <v>1019</v>
      </c>
    </row>
    <row r="265" spans="1:4" x14ac:dyDescent="0.25">
      <c r="A265" s="68" t="s">
        <v>14</v>
      </c>
      <c r="B265" s="68" t="s">
        <v>1020</v>
      </c>
      <c r="C265" s="74" t="s">
        <v>612</v>
      </c>
      <c r="D265" s="74" t="s">
        <v>1021</v>
      </c>
    </row>
    <row r="266" spans="1:4" x14ac:dyDescent="0.25">
      <c r="A266" s="68" t="s">
        <v>15</v>
      </c>
      <c r="B266" s="68" t="s">
        <v>1022</v>
      </c>
      <c r="C266" s="74" t="s">
        <v>1023</v>
      </c>
      <c r="D266" s="74" t="s">
        <v>1024</v>
      </c>
    </row>
    <row r="267" spans="1:4" x14ac:dyDescent="0.25">
      <c r="A267" s="68" t="s">
        <v>16</v>
      </c>
      <c r="B267" s="68" t="s">
        <v>1025</v>
      </c>
      <c r="C267" s="74" t="s">
        <v>612</v>
      </c>
      <c r="D267" s="74" t="s">
        <v>612</v>
      </c>
    </row>
    <row r="268" spans="1:4" x14ac:dyDescent="0.25">
      <c r="A268" s="68" t="s">
        <v>17</v>
      </c>
      <c r="B268" s="68" t="s">
        <v>1026</v>
      </c>
      <c r="C268" s="74" t="s">
        <v>1027</v>
      </c>
      <c r="D268" s="74" t="s">
        <v>1028</v>
      </c>
    </row>
    <row r="269" spans="1:4" x14ac:dyDescent="0.25">
      <c r="A269" s="68" t="s">
        <v>18</v>
      </c>
      <c r="B269" s="68" t="s">
        <v>1029</v>
      </c>
      <c r="C269" s="74" t="s">
        <v>1030</v>
      </c>
      <c r="D269" s="74" t="s">
        <v>1031</v>
      </c>
    </row>
    <row r="270" spans="1:4" x14ac:dyDescent="0.25">
      <c r="A270" s="68" t="s">
        <v>314</v>
      </c>
      <c r="B270" s="68" t="s">
        <v>1032</v>
      </c>
      <c r="C270" s="74" t="s">
        <v>612</v>
      </c>
      <c r="D270" s="74" t="s">
        <v>905</v>
      </c>
    </row>
    <row r="271" spans="1:4" x14ac:dyDescent="0.25">
      <c r="A271" s="68" t="s">
        <v>19</v>
      </c>
      <c r="B271" s="68" t="s">
        <v>1033</v>
      </c>
      <c r="C271" s="74" t="s">
        <v>1034</v>
      </c>
      <c r="D271" s="74" t="s">
        <v>1035</v>
      </c>
    </row>
    <row r="272" spans="1:4" x14ac:dyDescent="0.25">
      <c r="A272" s="68" t="s">
        <v>20</v>
      </c>
      <c r="B272" s="68" t="s">
        <v>1036</v>
      </c>
      <c r="C272" s="74" t="s">
        <v>1037</v>
      </c>
      <c r="D272" s="74" t="s">
        <v>1038</v>
      </c>
    </row>
    <row r="273" spans="1:4" x14ac:dyDescent="0.25">
      <c r="A273" s="68" t="s">
        <v>21</v>
      </c>
      <c r="B273" s="68" t="s">
        <v>632</v>
      </c>
      <c r="C273" s="74" t="s">
        <v>1039</v>
      </c>
      <c r="D273" s="74" t="s">
        <v>1040</v>
      </c>
    </row>
    <row r="274" spans="1:4" x14ac:dyDescent="0.25">
      <c r="A274" s="68" t="s">
        <v>22</v>
      </c>
      <c r="B274" s="68" t="s">
        <v>1041</v>
      </c>
      <c r="C274" s="74" t="s">
        <v>1042</v>
      </c>
      <c r="D274" s="74" t="s">
        <v>1043</v>
      </c>
    </row>
    <row r="275" spans="1:4" x14ac:dyDescent="0.25">
      <c r="A275" s="68" t="s">
        <v>23</v>
      </c>
      <c r="B275" s="68" t="s">
        <v>1044</v>
      </c>
      <c r="C275" s="74" t="s">
        <v>1045</v>
      </c>
      <c r="D275" s="74" t="s">
        <v>1046</v>
      </c>
    </row>
    <row r="276" spans="1:4" x14ac:dyDescent="0.25">
      <c r="A276" s="68" t="s">
        <v>24</v>
      </c>
      <c r="B276" s="68" t="s">
        <v>1047</v>
      </c>
      <c r="C276" s="74" t="s">
        <v>1048</v>
      </c>
      <c r="D276" s="74" t="s">
        <v>1049</v>
      </c>
    </row>
    <row r="277" spans="1:4" x14ac:dyDescent="0.25">
      <c r="A277" s="68" t="s">
        <v>25</v>
      </c>
      <c r="B277" s="68" t="s">
        <v>1050</v>
      </c>
      <c r="C277" s="74" t="s">
        <v>1051</v>
      </c>
      <c r="D277" s="74" t="s">
        <v>1052</v>
      </c>
    </row>
    <row r="278" spans="1:4" x14ac:dyDescent="0.25">
      <c r="A278" s="68" t="s">
        <v>26</v>
      </c>
      <c r="B278" s="68" t="s">
        <v>1053</v>
      </c>
      <c r="C278" s="74" t="s">
        <v>1054</v>
      </c>
      <c r="D278" s="74" t="s">
        <v>1055</v>
      </c>
    </row>
    <row r="279" spans="1:4" x14ac:dyDescent="0.25">
      <c r="A279" s="68" t="s">
        <v>27</v>
      </c>
      <c r="B279" s="68" t="s">
        <v>1056</v>
      </c>
      <c r="C279" s="74" t="s">
        <v>1057</v>
      </c>
      <c r="D279" s="74" t="s">
        <v>1058</v>
      </c>
    </row>
    <row r="280" spans="1:4" x14ac:dyDescent="0.25">
      <c r="A280" s="68" t="s">
        <v>28</v>
      </c>
      <c r="B280" s="68" t="s">
        <v>653</v>
      </c>
      <c r="C280" s="74" t="s">
        <v>612</v>
      </c>
      <c r="D280" s="74" t="s">
        <v>612</v>
      </c>
    </row>
    <row r="281" spans="1:4" x14ac:dyDescent="0.25">
      <c r="A281" s="68" t="s">
        <v>29</v>
      </c>
      <c r="B281" s="68" t="s">
        <v>1059</v>
      </c>
      <c r="C281" s="74" t="s">
        <v>1060</v>
      </c>
      <c r="D281" s="74" t="s">
        <v>1061</v>
      </c>
    </row>
    <row r="282" spans="1:4" x14ac:dyDescent="0.25">
      <c r="A282" s="68" t="s">
        <v>30</v>
      </c>
      <c r="B282" s="68" t="s">
        <v>1062</v>
      </c>
      <c r="C282" s="74" t="s">
        <v>1060</v>
      </c>
      <c r="D282" s="74" t="s">
        <v>1061</v>
      </c>
    </row>
    <row r="283" spans="1:4" x14ac:dyDescent="0.25">
      <c r="A283" s="68" t="s">
        <v>31</v>
      </c>
      <c r="B283" s="68" t="s">
        <v>1063</v>
      </c>
      <c r="C283" s="74" t="s">
        <v>1064</v>
      </c>
      <c r="D283" s="74" t="s">
        <v>1065</v>
      </c>
    </row>
    <row r="284" spans="1:4" x14ac:dyDescent="0.25">
      <c r="A284" s="68" t="s">
        <v>32</v>
      </c>
      <c r="B284" s="68" t="s">
        <v>1066</v>
      </c>
      <c r="C284" s="74" t="s">
        <v>1067</v>
      </c>
      <c r="D284" s="74" t="s">
        <v>1068</v>
      </c>
    </row>
    <row r="285" spans="1:4" x14ac:dyDescent="0.25">
      <c r="A285" s="68" t="s">
        <v>33</v>
      </c>
      <c r="B285" s="68" t="s">
        <v>1069</v>
      </c>
      <c r="C285" s="74" t="s">
        <v>612</v>
      </c>
      <c r="D285" s="74" t="s">
        <v>612</v>
      </c>
    </row>
    <row r="286" spans="1:4" x14ac:dyDescent="0.25">
      <c r="A286" s="68" t="s">
        <v>34</v>
      </c>
      <c r="B286" s="68" t="s">
        <v>1070</v>
      </c>
      <c r="C286" s="74" t="s">
        <v>612</v>
      </c>
      <c r="D286" s="74" t="s">
        <v>612</v>
      </c>
    </row>
    <row r="287" spans="1:4" x14ac:dyDescent="0.25">
      <c r="A287" s="68" t="s">
        <v>35</v>
      </c>
      <c r="B287" s="68" t="s">
        <v>1071</v>
      </c>
      <c r="C287" s="74" t="s">
        <v>612</v>
      </c>
      <c r="D287" s="74" t="s">
        <v>612</v>
      </c>
    </row>
    <row r="288" spans="1:4" x14ac:dyDescent="0.25">
      <c r="A288" s="68" t="s">
        <v>36</v>
      </c>
      <c r="B288" s="68" t="s">
        <v>1072</v>
      </c>
      <c r="C288" s="74" t="s">
        <v>1073</v>
      </c>
      <c r="D288" s="74" t="s">
        <v>1074</v>
      </c>
    </row>
    <row r="289" spans="1:4" x14ac:dyDescent="0.25">
      <c r="A289" s="68" t="s">
        <v>37</v>
      </c>
      <c r="B289" s="68" t="s">
        <v>1075</v>
      </c>
      <c r="C289" s="74" t="s">
        <v>1076</v>
      </c>
      <c r="D289" s="74" t="s">
        <v>1077</v>
      </c>
    </row>
    <row r="290" spans="1:4" x14ac:dyDescent="0.25">
      <c r="A290" s="68" t="s">
        <v>42</v>
      </c>
      <c r="B290" s="68" t="s">
        <v>1078</v>
      </c>
      <c r="C290" s="74" t="s">
        <v>905</v>
      </c>
      <c r="D290" s="74" t="s">
        <v>612</v>
      </c>
    </row>
    <row r="291" spans="1:4" x14ac:dyDescent="0.25">
      <c r="A291" s="68" t="s">
        <v>38</v>
      </c>
      <c r="B291" s="68" t="s">
        <v>1079</v>
      </c>
      <c r="C291" s="74" t="s">
        <v>612</v>
      </c>
      <c r="D291" s="74" t="s">
        <v>612</v>
      </c>
    </row>
    <row r="292" spans="1:4" x14ac:dyDescent="0.25">
      <c r="A292" s="68" t="s">
        <v>39</v>
      </c>
      <c r="B292" s="68" t="s">
        <v>1080</v>
      </c>
      <c r="C292" s="74" t="s">
        <v>1081</v>
      </c>
      <c r="D292" s="74" t="s">
        <v>1082</v>
      </c>
    </row>
    <row r="293" spans="1:4" x14ac:dyDescent="0.25">
      <c r="A293" s="68" t="s">
        <v>40</v>
      </c>
      <c r="B293" s="68" t="s">
        <v>1083</v>
      </c>
      <c r="C293" s="74" t="s">
        <v>604</v>
      </c>
      <c r="D293" s="74" t="s">
        <v>1084</v>
      </c>
    </row>
    <row r="294" spans="1:4" x14ac:dyDescent="0.25">
      <c r="A294" s="68" t="s">
        <v>41</v>
      </c>
      <c r="B294" s="68" t="s">
        <v>1085</v>
      </c>
      <c r="C294" s="74" t="s">
        <v>603</v>
      </c>
      <c r="D294" s="74" t="s">
        <v>1086</v>
      </c>
    </row>
    <row r="298" spans="1:4" x14ac:dyDescent="0.25">
      <c r="A298" t="s">
        <v>325</v>
      </c>
      <c r="B298" t="s">
        <v>320</v>
      </c>
      <c r="C298" s="66">
        <v>44927</v>
      </c>
      <c r="D298" s="66">
        <v>44562</v>
      </c>
    </row>
    <row r="299" spans="1:4" x14ac:dyDescent="0.25">
      <c r="C299" s="65" t="s">
        <v>323</v>
      </c>
      <c r="D299" s="65" t="s">
        <v>323</v>
      </c>
    </row>
    <row r="300" spans="1:4" x14ac:dyDescent="0.25">
      <c r="C300" s="65" t="s">
        <v>321</v>
      </c>
      <c r="D300" s="65" t="s">
        <v>324</v>
      </c>
    </row>
    <row r="301" spans="1:4" x14ac:dyDescent="0.25">
      <c r="A301" s="68" t="s">
        <v>43</v>
      </c>
      <c r="B301" s="68" t="s">
        <v>1089</v>
      </c>
      <c r="C301" s="74" t="s">
        <v>1090</v>
      </c>
      <c r="D301" s="74" t="s">
        <v>1091</v>
      </c>
    </row>
    <row r="302" spans="1:4" x14ac:dyDescent="0.25">
      <c r="A302" s="68" t="s">
        <v>44</v>
      </c>
      <c r="B302" s="68" t="s">
        <v>1092</v>
      </c>
      <c r="C302" s="74" t="s">
        <v>1093</v>
      </c>
      <c r="D302" s="74" t="s">
        <v>1094</v>
      </c>
    </row>
    <row r="303" spans="1:4" x14ac:dyDescent="0.25">
      <c r="A303" s="68" t="s">
        <v>45</v>
      </c>
      <c r="B303" s="68" t="s">
        <v>1095</v>
      </c>
      <c r="C303" s="74" t="s">
        <v>1096</v>
      </c>
      <c r="D303" s="74" t="s">
        <v>1097</v>
      </c>
    </row>
    <row r="304" spans="1:4" x14ac:dyDescent="0.25">
      <c r="A304" s="68" t="s">
        <v>46</v>
      </c>
      <c r="B304" s="68" t="s">
        <v>1098</v>
      </c>
      <c r="C304" s="74" t="s">
        <v>1099</v>
      </c>
      <c r="D304" s="74" t="s">
        <v>1100</v>
      </c>
    </row>
    <row r="305" spans="1:4" x14ac:dyDescent="0.25">
      <c r="A305" s="68" t="s">
        <v>47</v>
      </c>
      <c r="B305" s="68" t="s">
        <v>1101</v>
      </c>
      <c r="C305" s="74" t="s">
        <v>1102</v>
      </c>
      <c r="D305" s="74" t="s">
        <v>1103</v>
      </c>
    </row>
    <row r="306" spans="1:4" x14ac:dyDescent="0.25">
      <c r="A306" s="68" t="s">
        <v>48</v>
      </c>
      <c r="B306" s="68" t="s">
        <v>1104</v>
      </c>
      <c r="C306" s="74" t="s">
        <v>1105</v>
      </c>
      <c r="D306" s="74" t="s">
        <v>1106</v>
      </c>
    </row>
    <row r="307" spans="1:4" x14ac:dyDescent="0.25">
      <c r="A307" s="68" t="s">
        <v>49</v>
      </c>
      <c r="B307" s="68" t="s">
        <v>1107</v>
      </c>
      <c r="C307" s="74" t="s">
        <v>1108</v>
      </c>
      <c r="D307" s="74" t="s">
        <v>1109</v>
      </c>
    </row>
    <row r="308" spans="1:4" x14ac:dyDescent="0.25">
      <c r="A308" s="68" t="s">
        <v>50</v>
      </c>
      <c r="B308" s="68" t="s">
        <v>1110</v>
      </c>
      <c r="C308" s="74" t="s">
        <v>1111</v>
      </c>
      <c r="D308" s="74" t="s">
        <v>1112</v>
      </c>
    </row>
    <row r="309" spans="1:4" x14ac:dyDescent="0.25">
      <c r="A309" s="68" t="s">
        <v>51</v>
      </c>
      <c r="B309" s="68" t="s">
        <v>1113</v>
      </c>
      <c r="C309" s="74" t="s">
        <v>1114</v>
      </c>
      <c r="D309" s="74" t="s">
        <v>1115</v>
      </c>
    </row>
    <row r="310" spans="1:4" x14ac:dyDescent="0.25">
      <c r="A310" s="68" t="s">
        <v>52</v>
      </c>
      <c r="B310" s="68" t="s">
        <v>1116</v>
      </c>
      <c r="C310" s="74" t="s">
        <v>1117</v>
      </c>
      <c r="D310" s="74" t="s">
        <v>1118</v>
      </c>
    </row>
    <row r="311" spans="1:4" x14ac:dyDescent="0.25">
      <c r="A311" s="68" t="s">
        <v>53</v>
      </c>
      <c r="B311" s="68" t="s">
        <v>1119</v>
      </c>
      <c r="C311" s="74" t="s">
        <v>1120</v>
      </c>
      <c r="D311" s="74" t="s">
        <v>1121</v>
      </c>
    </row>
    <row r="312" spans="1:4" x14ac:dyDescent="0.25">
      <c r="A312" s="68" t="s">
        <v>54</v>
      </c>
      <c r="B312" s="68" t="s">
        <v>1122</v>
      </c>
      <c r="C312" s="74" t="s">
        <v>612</v>
      </c>
      <c r="D312" s="74" t="s">
        <v>612</v>
      </c>
    </row>
    <row r="313" spans="1:4" x14ac:dyDescent="0.25">
      <c r="A313" s="68" t="s">
        <v>55</v>
      </c>
      <c r="B313" s="68" t="s">
        <v>653</v>
      </c>
      <c r="C313" s="74" t="s">
        <v>1123</v>
      </c>
      <c r="D313" s="74" t="s">
        <v>1124</v>
      </c>
    </row>
    <row r="314" spans="1:4" x14ac:dyDescent="0.25">
      <c r="A314" s="68" t="s">
        <v>56</v>
      </c>
      <c r="B314" s="68" t="s">
        <v>1125</v>
      </c>
      <c r="C314" s="74" t="s">
        <v>1123</v>
      </c>
      <c r="D314" s="74" t="s">
        <v>1124</v>
      </c>
    </row>
    <row r="315" spans="1:4" x14ac:dyDescent="0.25">
      <c r="A315" s="68" t="s">
        <v>57</v>
      </c>
      <c r="B315" s="68" t="s">
        <v>1126</v>
      </c>
      <c r="C315" s="74" t="s">
        <v>1127</v>
      </c>
      <c r="D315" s="74" t="s">
        <v>1128</v>
      </c>
    </row>
    <row r="316" spans="1:4" x14ac:dyDescent="0.25">
      <c r="A316" s="68" t="s">
        <v>58</v>
      </c>
      <c r="B316" s="68" t="s">
        <v>1129</v>
      </c>
      <c r="C316" s="74" t="s">
        <v>1130</v>
      </c>
      <c r="D316" s="74" t="s">
        <v>1131</v>
      </c>
    </row>
    <row r="317" spans="1:4" x14ac:dyDescent="0.25">
      <c r="A317" s="68" t="s">
        <v>59</v>
      </c>
      <c r="B317" s="68" t="s">
        <v>1132</v>
      </c>
      <c r="C317" s="74" t="s">
        <v>1130</v>
      </c>
      <c r="D317" s="74" t="s">
        <v>1131</v>
      </c>
    </row>
    <row r="318" spans="1:4" x14ac:dyDescent="0.25">
      <c r="A318" s="68" t="s">
        <v>60</v>
      </c>
      <c r="B318" s="68" t="s">
        <v>1133</v>
      </c>
      <c r="C318" s="74" t="s">
        <v>612</v>
      </c>
      <c r="D318" s="74" t="s">
        <v>612</v>
      </c>
    </row>
    <row r="319" spans="1:4" x14ac:dyDescent="0.25">
      <c r="A319" s="68" t="s">
        <v>61</v>
      </c>
      <c r="B319" s="68" t="s">
        <v>1134</v>
      </c>
      <c r="C319" s="74" t="s">
        <v>1135</v>
      </c>
      <c r="D319" s="74" t="s">
        <v>1136</v>
      </c>
    </row>
    <row r="320" spans="1:4" x14ac:dyDescent="0.25">
      <c r="A320" s="68" t="s">
        <v>62</v>
      </c>
      <c r="B320" s="68" t="s">
        <v>1137</v>
      </c>
      <c r="C320" s="74" t="s">
        <v>966</v>
      </c>
      <c r="D320" s="74" t="s">
        <v>1138</v>
      </c>
    </row>
    <row r="321" spans="1:4" x14ac:dyDescent="0.25">
      <c r="A321" s="68" t="s">
        <v>63</v>
      </c>
      <c r="B321" s="68" t="s">
        <v>958</v>
      </c>
      <c r="C321" s="74" t="s">
        <v>612</v>
      </c>
      <c r="D321" s="74" t="s">
        <v>612</v>
      </c>
    </row>
    <row r="322" spans="1:4" x14ac:dyDescent="0.25">
      <c r="A322" s="68" t="s">
        <v>64</v>
      </c>
      <c r="B322" s="68" t="s">
        <v>965</v>
      </c>
      <c r="C322" s="74" t="s">
        <v>966</v>
      </c>
      <c r="D322" s="74" t="s">
        <v>1138</v>
      </c>
    </row>
    <row r="323" spans="1:4" x14ac:dyDescent="0.25">
      <c r="A323" s="68" t="s">
        <v>65</v>
      </c>
      <c r="B323" s="68" t="s">
        <v>653</v>
      </c>
      <c r="C323" s="74" t="s">
        <v>612</v>
      </c>
      <c r="D323" s="74" t="s">
        <v>612</v>
      </c>
    </row>
    <row r="324" spans="1:4" x14ac:dyDescent="0.25">
      <c r="A324" s="68" t="s">
        <v>66</v>
      </c>
      <c r="B324" s="68" t="s">
        <v>1139</v>
      </c>
      <c r="C324" s="74" t="s">
        <v>1140</v>
      </c>
      <c r="D324" s="74" t="s">
        <v>1141</v>
      </c>
    </row>
    <row r="325" spans="1:4" x14ac:dyDescent="0.25">
      <c r="A325" s="68" t="s">
        <v>67</v>
      </c>
      <c r="B325" s="68" t="s">
        <v>1142</v>
      </c>
      <c r="C325" s="74" t="s">
        <v>1140</v>
      </c>
      <c r="D325" s="74" t="s">
        <v>1141</v>
      </c>
    </row>
    <row r="326" spans="1:4" x14ac:dyDescent="0.25">
      <c r="A326" s="68" t="s">
        <v>68</v>
      </c>
      <c r="B326" s="68" t="s">
        <v>1143</v>
      </c>
      <c r="C326" s="74" t="s">
        <v>1144</v>
      </c>
      <c r="D326" s="74" t="s">
        <v>1145</v>
      </c>
    </row>
    <row r="327" spans="1:4" x14ac:dyDescent="0.25">
      <c r="A327" s="68" t="s">
        <v>69</v>
      </c>
      <c r="B327" s="68" t="s">
        <v>1146</v>
      </c>
      <c r="C327" s="74" t="s">
        <v>1147</v>
      </c>
      <c r="D327" s="74" t="s">
        <v>1148</v>
      </c>
    </row>
    <row r="328" spans="1:4" x14ac:dyDescent="0.25">
      <c r="A328" s="68" t="s">
        <v>70</v>
      </c>
      <c r="B328" s="68" t="s">
        <v>1149</v>
      </c>
      <c r="C328" s="74" t="s">
        <v>1150</v>
      </c>
      <c r="D328" s="74" t="s">
        <v>1151</v>
      </c>
    </row>
    <row r="329" spans="1:4" x14ac:dyDescent="0.25">
      <c r="A329" s="68" t="s">
        <v>71</v>
      </c>
      <c r="B329" s="68" t="s">
        <v>1152</v>
      </c>
      <c r="C329" s="74" t="s">
        <v>1153</v>
      </c>
      <c r="D329" s="74" t="s">
        <v>1154</v>
      </c>
    </row>
    <row r="330" spans="1:4" x14ac:dyDescent="0.25">
      <c r="A330" s="68" t="s">
        <v>72</v>
      </c>
      <c r="B330" s="68" t="s">
        <v>653</v>
      </c>
      <c r="C330" s="74" t="s">
        <v>612</v>
      </c>
      <c r="D330" s="74" t="s">
        <v>612</v>
      </c>
    </row>
    <row r="331" spans="1:4" x14ac:dyDescent="0.25">
      <c r="A331" s="68" t="s">
        <v>73</v>
      </c>
      <c r="B331" s="68" t="s">
        <v>1155</v>
      </c>
      <c r="C331" s="74" t="s">
        <v>1156</v>
      </c>
      <c r="D331" s="74" t="s">
        <v>1157</v>
      </c>
    </row>
    <row r="332" spans="1:4" x14ac:dyDescent="0.25">
      <c r="A332" s="68" t="s">
        <v>74</v>
      </c>
      <c r="B332" s="68" t="s">
        <v>1158</v>
      </c>
      <c r="C332" s="74" t="s">
        <v>1159</v>
      </c>
      <c r="D332" s="74" t="s">
        <v>1160</v>
      </c>
    </row>
    <row r="333" spans="1:4" x14ac:dyDescent="0.25">
      <c r="A333" s="68" t="s">
        <v>75</v>
      </c>
      <c r="B333" s="68" t="s">
        <v>1161</v>
      </c>
      <c r="C333" s="74" t="s">
        <v>1162</v>
      </c>
      <c r="D333" s="74" t="s">
        <v>1163</v>
      </c>
    </row>
    <row r="334" spans="1:4" x14ac:dyDescent="0.25">
      <c r="A334" s="68" t="s">
        <v>76</v>
      </c>
      <c r="B334" s="68" t="s">
        <v>1164</v>
      </c>
      <c r="C334" s="74" t="s">
        <v>1165</v>
      </c>
      <c r="D334" s="74" t="s">
        <v>1166</v>
      </c>
    </row>
    <row r="335" spans="1:4" x14ac:dyDescent="0.25">
      <c r="A335" s="68" t="s">
        <v>77</v>
      </c>
      <c r="B335" s="68" t="s">
        <v>1167</v>
      </c>
      <c r="C335" s="74" t="s">
        <v>1168</v>
      </c>
      <c r="D335" s="74" t="s">
        <v>1169</v>
      </c>
    </row>
    <row r="336" spans="1:4" x14ac:dyDescent="0.25">
      <c r="A336" s="68" t="s">
        <v>78</v>
      </c>
      <c r="B336" s="68" t="s">
        <v>1170</v>
      </c>
      <c r="C336" s="74" t="s">
        <v>1171</v>
      </c>
      <c r="D336" s="74" t="s">
        <v>1172</v>
      </c>
    </row>
    <row r="337" spans="1:4" x14ac:dyDescent="0.25">
      <c r="A337" s="68" t="s">
        <v>79</v>
      </c>
      <c r="B337" s="68" t="s">
        <v>1173</v>
      </c>
      <c r="C337" s="74" t="s">
        <v>1174</v>
      </c>
      <c r="D337" s="74" t="s">
        <v>1175</v>
      </c>
    </row>
    <row r="338" spans="1:4" x14ac:dyDescent="0.25">
      <c r="A338" s="68" t="s">
        <v>80</v>
      </c>
      <c r="B338" s="68" t="s">
        <v>1133</v>
      </c>
      <c r="C338" s="74" t="s">
        <v>1176</v>
      </c>
      <c r="D338" s="74" t="s">
        <v>1177</v>
      </c>
    </row>
    <row r="339" spans="1:4" x14ac:dyDescent="0.25">
      <c r="A339" s="68" t="s">
        <v>81</v>
      </c>
      <c r="B339" s="68" t="s">
        <v>1178</v>
      </c>
      <c r="C339" s="74" t="s">
        <v>927</v>
      </c>
      <c r="D339" s="74" t="s">
        <v>982</v>
      </c>
    </row>
    <row r="340" spans="1:4" x14ac:dyDescent="0.25">
      <c r="A340" s="68" t="s">
        <v>82</v>
      </c>
      <c r="B340" s="68" t="s">
        <v>1179</v>
      </c>
      <c r="C340" s="74" t="s">
        <v>612</v>
      </c>
      <c r="D340" s="74" t="s">
        <v>612</v>
      </c>
    </row>
    <row r="341" spans="1:4" x14ac:dyDescent="0.25">
      <c r="A341" s="68" t="s">
        <v>83</v>
      </c>
      <c r="B341" s="68" t="s">
        <v>1180</v>
      </c>
      <c r="C341" s="74" t="s">
        <v>612</v>
      </c>
      <c r="D341" s="74" t="s">
        <v>612</v>
      </c>
    </row>
    <row r="342" spans="1:4" x14ac:dyDescent="0.25">
      <c r="A342" s="68" t="s">
        <v>84</v>
      </c>
      <c r="B342" s="68" t="s">
        <v>1181</v>
      </c>
      <c r="C342" s="74" t="s">
        <v>927</v>
      </c>
      <c r="D342" s="74" t="s">
        <v>982</v>
      </c>
    </row>
    <row r="343" spans="1:4" x14ac:dyDescent="0.25">
      <c r="A343" s="68" t="s">
        <v>85</v>
      </c>
      <c r="B343" s="68" t="s">
        <v>653</v>
      </c>
      <c r="C343" s="74" t="s">
        <v>612</v>
      </c>
      <c r="D343" s="74" t="s">
        <v>612</v>
      </c>
    </row>
  </sheetData>
  <pageMargins left="0.511811024" right="0.511811024" top="0.78740157499999996" bottom="0.78740157499999996" header="0.31496062000000002" footer="0.31496062000000002"/>
  <ignoredErrors>
    <ignoredError sqref="C2:D71 C75:D215 A75 C221:D248 C255:D294 C301:D3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Ativo</vt:lpstr>
      <vt:lpstr>Passivo</vt:lpstr>
      <vt:lpstr>Demonstração de Resultado</vt:lpstr>
      <vt:lpstr>DFC</vt:lpstr>
      <vt:lpstr>DVA</vt:lpstr>
      <vt:lpstr>OUTROS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M. Messias</dc:creator>
  <cp:lastModifiedBy>Jean Carlos</cp:lastModifiedBy>
  <dcterms:created xsi:type="dcterms:W3CDTF">2018-11-23T09:21:04Z</dcterms:created>
  <dcterms:modified xsi:type="dcterms:W3CDTF">2024-05-14T16:36:13Z</dcterms:modified>
</cp:coreProperties>
</file>